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hidePivotFieldList="1" defaultThemeVersion="124226"/>
  <bookViews>
    <workbookView xWindow="-15" yWindow="0" windowWidth="15600" windowHeight="8085" tabRatio="821" firstSheet="3" activeTab="9"/>
  </bookViews>
  <sheets>
    <sheet name="2013" sheetId="5" state="hidden" r:id="rId1"/>
    <sheet name="Feuil1" sheetId="8" state="hidden" r:id="rId2"/>
    <sheet name="Liste" sheetId="10" state="hidden" r:id="rId3"/>
    <sheet name="Entete" sheetId="22" r:id="rId4"/>
    <sheet name="FSGT2_Inscr" sheetId="13" r:id="rId5"/>
    <sheet name="FSGT2_Class" sheetId="14" r:id="rId6"/>
    <sheet name="FSGT3_Inscr" sheetId="17" r:id="rId7"/>
    <sheet name="FSGT3_Class" sheetId="18" r:id="rId8"/>
    <sheet name="FSGT4_Inscr" sheetId="9" r:id="rId9"/>
    <sheet name="FSGT4_Class" sheetId="11" r:id="rId10"/>
    <sheet name="FSGT5_Inscr" sheetId="12" r:id="rId11"/>
    <sheet name="FSGT5_Class" sheetId="16" r:id="rId12"/>
    <sheet name="FSGT6_Inscr" sheetId="19" r:id="rId13"/>
    <sheet name="FSGT6_Class" sheetId="20" r:id="rId14"/>
    <sheet name="FSGT_F_M_Inscr" sheetId="21" r:id="rId15"/>
    <sheet name="FSGT_F_M_Class" sheetId="23" r:id="rId16"/>
  </sheets>
  <externalReferences>
    <externalReference r:id="rId17"/>
  </externalReferences>
  <definedNames>
    <definedName name="_xlnm._FilterDatabase" localSheetId="0" hidden="1">'2013'!$A$4:$AQ$192</definedName>
    <definedName name="_xlnm._FilterDatabase" localSheetId="2" hidden="1">Liste!$B$2:$M$1259</definedName>
    <definedName name="FSGT5">FSGT4_Inscr!#REF!</definedName>
    <definedName name="_xlnm.Print_Titles" localSheetId="0">'2013'!$2:$4</definedName>
  </definedNames>
  <calcPr calcId="145621"/>
</workbook>
</file>

<file path=xl/calcChain.xml><?xml version="1.0" encoding="utf-8"?>
<calcChain xmlns="http://schemas.openxmlformats.org/spreadsheetml/2006/main">
  <c r="B57" i="14" l="1"/>
  <c r="I1260" i="10"/>
  <c r="J1260" i="10"/>
  <c r="L1260" i="10"/>
  <c r="B1260" i="10" s="1"/>
  <c r="I1261" i="10"/>
  <c r="J1261" i="10"/>
  <c r="L1261" i="10"/>
  <c r="I1262" i="10"/>
  <c r="J1262" i="10"/>
  <c r="L1262" i="10"/>
  <c r="B1262" i="10" s="1"/>
  <c r="I1263" i="10"/>
  <c r="J1263" i="10"/>
  <c r="L1263" i="10"/>
  <c r="I1264" i="10"/>
  <c r="J1264" i="10"/>
  <c r="L1264" i="10"/>
  <c r="B1264" i="10" s="1"/>
  <c r="I1265" i="10"/>
  <c r="J1265" i="10"/>
  <c r="L1265" i="10"/>
  <c r="B1265" i="10" s="1"/>
  <c r="I1266" i="10"/>
  <c r="J1266" i="10"/>
  <c r="L1266" i="10"/>
  <c r="B1266" i="10" s="1"/>
  <c r="B1261" i="10"/>
  <c r="B1263" i="10"/>
  <c r="L401" i="10" l="1"/>
  <c r="L402" i="10"/>
  <c r="L403" i="10"/>
  <c r="L404" i="10"/>
  <c r="L405" i="10"/>
  <c r="L406" i="10"/>
  <c r="L407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L745" i="10"/>
  <c r="L746" i="10"/>
  <c r="L747" i="10"/>
  <c r="L748" i="10"/>
  <c r="L749" i="10"/>
  <c r="L750" i="10"/>
  <c r="L751" i="10"/>
  <c r="L752" i="10"/>
  <c r="L753" i="10"/>
  <c r="L754" i="10"/>
  <c r="L755" i="10"/>
  <c r="L756" i="10"/>
  <c r="L757" i="10"/>
  <c r="L758" i="10"/>
  <c r="L759" i="10"/>
  <c r="L760" i="10"/>
  <c r="L761" i="10"/>
  <c r="L762" i="10"/>
  <c r="L763" i="10"/>
  <c r="L764" i="10"/>
  <c r="L765" i="10"/>
  <c r="L766" i="10"/>
  <c r="L767" i="10"/>
  <c r="L768" i="10"/>
  <c r="L769" i="10"/>
  <c r="L770" i="10"/>
  <c r="L771" i="10"/>
  <c r="L772" i="10"/>
  <c r="L773" i="10"/>
  <c r="L774" i="10"/>
  <c r="L775" i="10"/>
  <c r="L776" i="10"/>
  <c r="L777" i="10"/>
  <c r="L778" i="10"/>
  <c r="L779" i="10"/>
  <c r="L780" i="10"/>
  <c r="L781" i="10"/>
  <c r="L782" i="10"/>
  <c r="L783" i="10"/>
  <c r="L784" i="10"/>
  <c r="L785" i="10"/>
  <c r="L786" i="10"/>
  <c r="L787" i="10"/>
  <c r="L788" i="10"/>
  <c r="L789" i="10"/>
  <c r="L790" i="10"/>
  <c r="L791" i="10"/>
  <c r="L792" i="10"/>
  <c r="L793" i="10"/>
  <c r="L794" i="10"/>
  <c r="L795" i="10"/>
  <c r="L796" i="10"/>
  <c r="L797" i="10"/>
  <c r="L798" i="10"/>
  <c r="L799" i="10"/>
  <c r="L800" i="10"/>
  <c r="L801" i="10"/>
  <c r="L802" i="10"/>
  <c r="L803" i="10"/>
  <c r="L804" i="10"/>
  <c r="L805" i="10"/>
  <c r="L806" i="10"/>
  <c r="L807" i="10"/>
  <c r="L808" i="10"/>
  <c r="L809" i="10"/>
  <c r="L810" i="10"/>
  <c r="L811" i="10"/>
  <c r="L812" i="10"/>
  <c r="L813" i="10"/>
  <c r="L814" i="10"/>
  <c r="L815" i="10"/>
  <c r="L816" i="10"/>
  <c r="L817" i="10"/>
  <c r="L818" i="10"/>
  <c r="L819" i="10"/>
  <c r="L820" i="10"/>
  <c r="L821" i="10"/>
  <c r="L822" i="10"/>
  <c r="L823" i="10"/>
  <c r="L824" i="10"/>
  <c r="L825" i="10"/>
  <c r="L826" i="10"/>
  <c r="L827" i="10"/>
  <c r="L828" i="10"/>
  <c r="L829" i="10"/>
  <c r="L830" i="10"/>
  <c r="L831" i="10"/>
  <c r="L832" i="10"/>
  <c r="L833" i="10"/>
  <c r="L834" i="10"/>
  <c r="L835" i="10"/>
  <c r="L836" i="10"/>
  <c r="L837" i="10"/>
  <c r="L838" i="10"/>
  <c r="L839" i="10"/>
  <c r="L840" i="10"/>
  <c r="L841" i="10"/>
  <c r="L842" i="10"/>
  <c r="L843" i="10"/>
  <c r="L844" i="10"/>
  <c r="L845" i="10"/>
  <c r="L846" i="10"/>
  <c r="L847" i="10"/>
  <c r="L848" i="10"/>
  <c r="L849" i="10"/>
  <c r="L850" i="10"/>
  <c r="L851" i="10"/>
  <c r="L852" i="10"/>
  <c r="L853" i="10"/>
  <c r="L854" i="10"/>
  <c r="L855" i="10"/>
  <c r="L856" i="10"/>
  <c r="L857" i="10"/>
  <c r="L858" i="10"/>
  <c r="L859" i="10"/>
  <c r="L860" i="10"/>
  <c r="L861" i="10"/>
  <c r="L862" i="10"/>
  <c r="L863" i="10"/>
  <c r="L864" i="10"/>
  <c r="L865" i="10"/>
  <c r="L866" i="10"/>
  <c r="L867" i="10"/>
  <c r="L868" i="10"/>
  <c r="L869" i="10"/>
  <c r="L870" i="10"/>
  <c r="L871" i="10"/>
  <c r="L872" i="10"/>
  <c r="L873" i="10"/>
  <c r="L874" i="10"/>
  <c r="L875" i="10"/>
  <c r="L876" i="10"/>
  <c r="L877" i="10"/>
  <c r="L878" i="10"/>
  <c r="L879" i="10"/>
  <c r="L880" i="10"/>
  <c r="L881" i="10"/>
  <c r="L882" i="10"/>
  <c r="L883" i="10"/>
  <c r="L884" i="10"/>
  <c r="L885" i="10"/>
  <c r="L886" i="10"/>
  <c r="L887" i="10"/>
  <c r="L888" i="10"/>
  <c r="L889" i="10"/>
  <c r="L890" i="10"/>
  <c r="L891" i="10"/>
  <c r="L892" i="10"/>
  <c r="L893" i="10"/>
  <c r="L894" i="10"/>
  <c r="L895" i="10"/>
  <c r="L896" i="10"/>
  <c r="L897" i="10"/>
  <c r="L898" i="10"/>
  <c r="L899" i="10"/>
  <c r="L900" i="10"/>
  <c r="L901" i="10"/>
  <c r="L902" i="10"/>
  <c r="L903" i="10"/>
  <c r="L904" i="10"/>
  <c r="L905" i="10"/>
  <c r="L906" i="10"/>
  <c r="L907" i="10"/>
  <c r="L908" i="10"/>
  <c r="L909" i="10"/>
  <c r="L910" i="10"/>
  <c r="L911" i="10"/>
  <c r="L912" i="10"/>
  <c r="L913" i="10"/>
  <c r="L914" i="10"/>
  <c r="L915" i="10"/>
  <c r="L916" i="10"/>
  <c r="L917" i="10"/>
  <c r="L918" i="10"/>
  <c r="L919" i="10"/>
  <c r="L920" i="10"/>
  <c r="L921" i="10"/>
  <c r="L922" i="10"/>
  <c r="L923" i="10"/>
  <c r="L924" i="10"/>
  <c r="L925" i="10"/>
  <c r="L926" i="10"/>
  <c r="L927" i="10"/>
  <c r="L928" i="10"/>
  <c r="L929" i="10"/>
  <c r="L930" i="10"/>
  <c r="L931" i="10"/>
  <c r="L932" i="10"/>
  <c r="L933" i="10"/>
  <c r="L934" i="10"/>
  <c r="L935" i="10"/>
  <c r="L936" i="10"/>
  <c r="L937" i="10"/>
  <c r="L938" i="10"/>
  <c r="L939" i="10"/>
  <c r="L940" i="10"/>
  <c r="L941" i="10"/>
  <c r="L942" i="10"/>
  <c r="L943" i="10"/>
  <c r="L944" i="10"/>
  <c r="L945" i="10"/>
  <c r="L946" i="10"/>
  <c r="L947" i="10"/>
  <c r="L948" i="10"/>
  <c r="L949" i="10"/>
  <c r="L950" i="10"/>
  <c r="L951" i="10"/>
  <c r="L952" i="10"/>
  <c r="L953" i="10"/>
  <c r="L954" i="10"/>
  <c r="L955" i="10"/>
  <c r="L956" i="10"/>
  <c r="L957" i="10"/>
  <c r="L958" i="10"/>
  <c r="L959" i="10"/>
  <c r="L960" i="10"/>
  <c r="L961" i="10"/>
  <c r="L962" i="10"/>
  <c r="L963" i="10"/>
  <c r="L964" i="10"/>
  <c r="L965" i="10"/>
  <c r="L966" i="10"/>
  <c r="L967" i="10"/>
  <c r="L968" i="10"/>
  <c r="L969" i="10"/>
  <c r="L970" i="10"/>
  <c r="L971" i="10"/>
  <c r="L972" i="10"/>
  <c r="L973" i="10"/>
  <c r="L974" i="10"/>
  <c r="L975" i="10"/>
  <c r="L976" i="10"/>
  <c r="L977" i="10"/>
  <c r="L978" i="10"/>
  <c r="L979" i="10"/>
  <c r="L980" i="10"/>
  <c r="L981" i="10"/>
  <c r="L982" i="10"/>
  <c r="L983" i="10"/>
  <c r="L984" i="10"/>
  <c r="L985" i="10"/>
  <c r="L986" i="10"/>
  <c r="L987" i="10"/>
  <c r="L988" i="10"/>
  <c r="L989" i="10"/>
  <c r="L990" i="10"/>
  <c r="L991" i="10"/>
  <c r="L992" i="10"/>
  <c r="L993" i="10"/>
  <c r="L994" i="10"/>
  <c r="L995" i="10"/>
  <c r="L996" i="10"/>
  <c r="L997" i="10"/>
  <c r="L998" i="10"/>
  <c r="L999" i="10"/>
  <c r="L1000" i="10"/>
  <c r="L1001" i="10"/>
  <c r="L1002" i="10"/>
  <c r="L1003" i="10"/>
  <c r="L1004" i="10"/>
  <c r="L1005" i="10"/>
  <c r="L1006" i="10"/>
  <c r="L1007" i="10"/>
  <c r="L1008" i="10"/>
  <c r="L1009" i="10"/>
  <c r="L1010" i="10"/>
  <c r="L1011" i="10"/>
  <c r="L1012" i="10"/>
  <c r="L1013" i="10"/>
  <c r="L1014" i="10"/>
  <c r="L1015" i="10"/>
  <c r="L1016" i="10"/>
  <c r="L1017" i="10"/>
  <c r="L1018" i="10"/>
  <c r="L1019" i="10"/>
  <c r="L1020" i="10"/>
  <c r="L1021" i="10"/>
  <c r="L1022" i="10"/>
  <c r="L1023" i="10"/>
  <c r="L1024" i="10"/>
  <c r="L1025" i="10"/>
  <c r="L1026" i="10"/>
  <c r="L1027" i="10"/>
  <c r="L1028" i="10"/>
  <c r="L1029" i="10"/>
  <c r="L1030" i="10"/>
  <c r="L1031" i="10"/>
  <c r="L1032" i="10"/>
  <c r="L1033" i="10"/>
  <c r="L1034" i="10"/>
  <c r="L1035" i="10"/>
  <c r="L1036" i="10"/>
  <c r="L1037" i="10"/>
  <c r="L1038" i="10"/>
  <c r="L1039" i="10"/>
  <c r="L1040" i="10"/>
  <c r="L1041" i="10"/>
  <c r="L1042" i="10"/>
  <c r="L1043" i="10"/>
  <c r="L1044" i="10"/>
  <c r="L1045" i="10"/>
  <c r="L1046" i="10"/>
  <c r="L1047" i="10"/>
  <c r="L1048" i="10"/>
  <c r="L1049" i="10"/>
  <c r="L1050" i="10"/>
  <c r="L1051" i="10"/>
  <c r="L1052" i="10"/>
  <c r="L1053" i="10"/>
  <c r="L1054" i="10"/>
  <c r="L1055" i="10"/>
  <c r="L1056" i="10"/>
  <c r="L1057" i="10"/>
  <c r="L1058" i="10"/>
  <c r="L1059" i="10"/>
  <c r="L1060" i="10"/>
  <c r="L1061" i="10"/>
  <c r="L1062" i="10"/>
  <c r="L1063" i="10"/>
  <c r="L1064" i="10"/>
  <c r="L1065" i="10"/>
  <c r="L1066" i="10"/>
  <c r="L1067" i="10"/>
  <c r="L1068" i="10"/>
  <c r="L1069" i="10"/>
  <c r="L1070" i="10"/>
  <c r="L1071" i="10"/>
  <c r="L1072" i="10"/>
  <c r="L1073" i="10"/>
  <c r="L1074" i="10"/>
  <c r="L1075" i="10"/>
  <c r="L1076" i="10"/>
  <c r="L1077" i="10"/>
  <c r="L1078" i="10"/>
  <c r="L1079" i="10"/>
  <c r="L1080" i="10"/>
  <c r="L1081" i="10"/>
  <c r="L1082" i="10"/>
  <c r="L1083" i="10"/>
  <c r="L1084" i="10"/>
  <c r="L1085" i="10"/>
  <c r="L1086" i="10"/>
  <c r="L1087" i="10"/>
  <c r="L1088" i="10"/>
  <c r="L1089" i="10"/>
  <c r="L1090" i="10"/>
  <c r="L1091" i="10"/>
  <c r="L1092" i="10"/>
  <c r="L1093" i="10"/>
  <c r="L1094" i="10"/>
  <c r="L1095" i="10"/>
  <c r="L1096" i="10"/>
  <c r="L1097" i="10"/>
  <c r="L1098" i="10"/>
  <c r="L1099" i="10"/>
  <c r="L1100" i="10"/>
  <c r="L1101" i="10"/>
  <c r="L1102" i="10"/>
  <c r="L1103" i="10"/>
  <c r="L1104" i="10"/>
  <c r="L1105" i="10"/>
  <c r="L1106" i="10"/>
  <c r="L1107" i="10"/>
  <c r="L1108" i="10"/>
  <c r="L1109" i="10"/>
  <c r="L1110" i="10"/>
  <c r="L1111" i="10"/>
  <c r="L1112" i="10"/>
  <c r="L1113" i="10"/>
  <c r="L1114" i="10"/>
  <c r="L1115" i="10"/>
  <c r="L1116" i="10"/>
  <c r="L1117" i="10"/>
  <c r="L1118" i="10"/>
  <c r="L1119" i="10"/>
  <c r="L1120" i="10"/>
  <c r="L1121" i="10"/>
  <c r="L1122" i="10"/>
  <c r="L1123" i="10"/>
  <c r="L1124" i="10"/>
  <c r="L1125" i="10"/>
  <c r="L1126" i="10"/>
  <c r="L1127" i="10"/>
  <c r="L1128" i="10"/>
  <c r="L1129" i="10"/>
  <c r="L1130" i="10"/>
  <c r="L1131" i="10"/>
  <c r="L1132" i="10"/>
  <c r="L1133" i="10"/>
  <c r="L1134" i="10"/>
  <c r="L1135" i="10"/>
  <c r="L1136" i="10"/>
  <c r="L1137" i="10"/>
  <c r="L1138" i="10"/>
  <c r="L1139" i="10"/>
  <c r="L1140" i="10"/>
  <c r="L1141" i="10"/>
  <c r="L1142" i="10"/>
  <c r="L1143" i="10"/>
  <c r="L1144" i="10"/>
  <c r="L1145" i="10"/>
  <c r="L1146" i="10"/>
  <c r="L1147" i="10"/>
  <c r="L1148" i="10"/>
  <c r="L1149" i="10"/>
  <c r="L1150" i="10"/>
  <c r="L1151" i="10"/>
  <c r="L1152" i="10"/>
  <c r="L1153" i="10"/>
  <c r="L1154" i="10"/>
  <c r="L1155" i="10"/>
  <c r="L1156" i="10"/>
  <c r="L1157" i="10"/>
  <c r="L1158" i="10"/>
  <c r="L1159" i="10"/>
  <c r="L1160" i="10"/>
  <c r="L1161" i="10"/>
  <c r="L1162" i="10"/>
  <c r="L1163" i="10"/>
  <c r="L1164" i="10"/>
  <c r="L1165" i="10"/>
  <c r="L1166" i="10"/>
  <c r="L1167" i="10"/>
  <c r="L1168" i="10"/>
  <c r="L1169" i="10"/>
  <c r="L1170" i="10"/>
  <c r="L1171" i="10"/>
  <c r="L1172" i="10"/>
  <c r="L1173" i="10"/>
  <c r="L1174" i="10"/>
  <c r="L1175" i="10"/>
  <c r="L1176" i="10"/>
  <c r="L1177" i="10"/>
  <c r="L1178" i="10"/>
  <c r="L1179" i="10"/>
  <c r="L1180" i="10"/>
  <c r="L1181" i="10"/>
  <c r="L1182" i="10"/>
  <c r="L1183" i="10"/>
  <c r="L1184" i="10"/>
  <c r="L1185" i="10"/>
  <c r="L1186" i="10"/>
  <c r="L1187" i="10"/>
  <c r="L1188" i="10"/>
  <c r="L1189" i="10"/>
  <c r="L1190" i="10"/>
  <c r="L1191" i="10"/>
  <c r="L1192" i="10"/>
  <c r="L1193" i="10"/>
  <c r="L1194" i="10"/>
  <c r="L1195" i="10"/>
  <c r="L1196" i="10"/>
  <c r="L1197" i="10"/>
  <c r="L1198" i="10"/>
  <c r="L1199" i="10"/>
  <c r="L1200" i="10"/>
  <c r="L1201" i="10"/>
  <c r="L1202" i="10"/>
  <c r="L1203" i="10"/>
  <c r="L1204" i="10"/>
  <c r="L1205" i="10"/>
  <c r="L1206" i="10"/>
  <c r="L1207" i="10"/>
  <c r="L1208" i="10"/>
  <c r="L1209" i="10"/>
  <c r="L1210" i="10"/>
  <c r="L1211" i="10"/>
  <c r="L1212" i="10"/>
  <c r="L1213" i="10"/>
  <c r="L1214" i="10"/>
  <c r="L1215" i="10"/>
  <c r="L1216" i="10"/>
  <c r="L1217" i="10"/>
  <c r="L1218" i="10"/>
  <c r="L1219" i="10"/>
  <c r="L1220" i="10"/>
  <c r="L1221" i="10"/>
  <c r="L1222" i="10"/>
  <c r="L1223" i="10"/>
  <c r="L1224" i="10"/>
  <c r="L1225" i="10"/>
  <c r="L1226" i="10"/>
  <c r="L1227" i="10"/>
  <c r="L1228" i="10"/>
  <c r="L1229" i="10"/>
  <c r="L1230" i="10"/>
  <c r="L1231" i="10"/>
  <c r="L1232" i="10"/>
  <c r="L1233" i="10"/>
  <c r="L1234" i="10"/>
  <c r="L1235" i="10"/>
  <c r="L1236" i="10"/>
  <c r="L1237" i="10"/>
  <c r="L1238" i="10"/>
  <c r="L1239" i="10"/>
  <c r="L1240" i="10"/>
  <c r="L1241" i="10"/>
  <c r="L1242" i="10"/>
  <c r="L1243" i="10"/>
  <c r="L1244" i="10"/>
  <c r="L1245" i="10"/>
  <c r="L1246" i="10"/>
  <c r="L1247" i="10"/>
  <c r="L1248" i="10"/>
  <c r="L1249" i="10"/>
  <c r="L1250" i="10"/>
  <c r="L1251" i="10"/>
  <c r="L1252" i="10"/>
  <c r="L1253" i="10"/>
  <c r="L1254" i="10"/>
  <c r="L1255" i="10"/>
  <c r="L1256" i="10"/>
  <c r="L1257" i="10"/>
  <c r="L1258" i="10"/>
  <c r="L1259" i="10"/>
  <c r="L408" i="10"/>
  <c r="B1252" i="10" l="1"/>
  <c r="I1252" i="10"/>
  <c r="J1252" i="10"/>
  <c r="I1253" i="10"/>
  <c r="J1253" i="10"/>
  <c r="B1253" i="10"/>
  <c r="I1254" i="10"/>
  <c r="J1254" i="10"/>
  <c r="I1255" i="10"/>
  <c r="J1255" i="10"/>
  <c r="B1255" i="10"/>
  <c r="I1256" i="10"/>
  <c r="J1256" i="10"/>
  <c r="B1256" i="10"/>
  <c r="I1257" i="10"/>
  <c r="J1257" i="10"/>
  <c r="B1257" i="10"/>
  <c r="I1258" i="10"/>
  <c r="J1258" i="10"/>
  <c r="B1258" i="10"/>
  <c r="I1259" i="10"/>
  <c r="J1259" i="10"/>
  <c r="B1259" i="10"/>
  <c r="B1254" i="10"/>
  <c r="I402" i="10" l="1"/>
  <c r="J402" i="10"/>
  <c r="I403" i="10"/>
  <c r="J403" i="10"/>
  <c r="I404" i="10"/>
  <c r="J404" i="10"/>
  <c r="I405" i="10"/>
  <c r="J405" i="10"/>
  <c r="I406" i="10"/>
  <c r="J406" i="10"/>
  <c r="I407" i="10"/>
  <c r="J407" i="10"/>
  <c r="I408" i="10"/>
  <c r="J408" i="10"/>
  <c r="I409" i="10"/>
  <c r="J409" i="10"/>
  <c r="I410" i="10"/>
  <c r="J410" i="10"/>
  <c r="I411" i="10"/>
  <c r="J411" i="10"/>
  <c r="I412" i="10"/>
  <c r="J412" i="10"/>
  <c r="I413" i="10"/>
  <c r="J413" i="10"/>
  <c r="I414" i="10"/>
  <c r="J414" i="10"/>
  <c r="I415" i="10"/>
  <c r="J415" i="10"/>
  <c r="I416" i="10"/>
  <c r="J416" i="10"/>
  <c r="I417" i="10"/>
  <c r="J417" i="10"/>
  <c r="I418" i="10"/>
  <c r="J418" i="10"/>
  <c r="I419" i="10"/>
  <c r="J419" i="10"/>
  <c r="I420" i="10"/>
  <c r="J420" i="10"/>
  <c r="I421" i="10"/>
  <c r="J421" i="10"/>
  <c r="I422" i="10"/>
  <c r="J422" i="10"/>
  <c r="I423" i="10"/>
  <c r="J423" i="10"/>
  <c r="I424" i="10"/>
  <c r="J424" i="10"/>
  <c r="I425" i="10"/>
  <c r="J425" i="10"/>
  <c r="I426" i="10"/>
  <c r="J426" i="10"/>
  <c r="I427" i="10"/>
  <c r="J427" i="10"/>
  <c r="I428" i="10"/>
  <c r="J428" i="10"/>
  <c r="I429" i="10"/>
  <c r="J429" i="10"/>
  <c r="I430" i="10"/>
  <c r="J430" i="10"/>
  <c r="I431" i="10"/>
  <c r="J431" i="10"/>
  <c r="I432" i="10"/>
  <c r="J432" i="10"/>
  <c r="I433" i="10"/>
  <c r="J433" i="10"/>
  <c r="I434" i="10"/>
  <c r="J434" i="10"/>
  <c r="I435" i="10"/>
  <c r="J435" i="10"/>
  <c r="I436" i="10"/>
  <c r="J436" i="10"/>
  <c r="I437" i="10"/>
  <c r="J437" i="10"/>
  <c r="I438" i="10"/>
  <c r="J438" i="10"/>
  <c r="I439" i="10"/>
  <c r="J439" i="10"/>
  <c r="I440" i="10"/>
  <c r="J440" i="10"/>
  <c r="I441" i="10"/>
  <c r="J441" i="10"/>
  <c r="I442" i="10"/>
  <c r="J442" i="10"/>
  <c r="I443" i="10"/>
  <c r="J443" i="10"/>
  <c r="I444" i="10"/>
  <c r="J444" i="10"/>
  <c r="I445" i="10"/>
  <c r="J445" i="10"/>
  <c r="I446" i="10"/>
  <c r="J446" i="10"/>
  <c r="I447" i="10"/>
  <c r="J447" i="10"/>
  <c r="I448" i="10"/>
  <c r="J448" i="10"/>
  <c r="I449" i="10"/>
  <c r="J449" i="10"/>
  <c r="I450" i="10"/>
  <c r="J450" i="10"/>
  <c r="I451" i="10"/>
  <c r="J451" i="10"/>
  <c r="I452" i="10"/>
  <c r="J452" i="10"/>
  <c r="I453" i="10"/>
  <c r="J453" i="10"/>
  <c r="I454" i="10"/>
  <c r="J454" i="10"/>
  <c r="I455" i="10"/>
  <c r="J455" i="10"/>
  <c r="I456" i="10"/>
  <c r="J456" i="10"/>
  <c r="I457" i="10"/>
  <c r="J457" i="10"/>
  <c r="I458" i="10"/>
  <c r="J458" i="10"/>
  <c r="I459" i="10"/>
  <c r="J459" i="10"/>
  <c r="I460" i="10"/>
  <c r="J460" i="10"/>
  <c r="I461" i="10"/>
  <c r="J461" i="10"/>
  <c r="I462" i="10"/>
  <c r="J462" i="10"/>
  <c r="I463" i="10"/>
  <c r="J463" i="10"/>
  <c r="I464" i="10"/>
  <c r="J464" i="10"/>
  <c r="I465" i="10"/>
  <c r="J465" i="10"/>
  <c r="I466" i="10"/>
  <c r="J466" i="10"/>
  <c r="I467" i="10"/>
  <c r="J467" i="10"/>
  <c r="I468" i="10"/>
  <c r="J468" i="10"/>
  <c r="I469" i="10"/>
  <c r="J469" i="10"/>
  <c r="I470" i="10"/>
  <c r="J470" i="10"/>
  <c r="I471" i="10"/>
  <c r="J471" i="10"/>
  <c r="I472" i="10"/>
  <c r="J472" i="10"/>
  <c r="I473" i="10"/>
  <c r="J473" i="10"/>
  <c r="I474" i="10"/>
  <c r="J474" i="10"/>
  <c r="I475" i="10"/>
  <c r="J475" i="10"/>
  <c r="I476" i="10"/>
  <c r="J476" i="10"/>
  <c r="I477" i="10"/>
  <c r="J477" i="10"/>
  <c r="I478" i="10"/>
  <c r="J478" i="10"/>
  <c r="I479" i="10"/>
  <c r="J479" i="10"/>
  <c r="I480" i="10"/>
  <c r="J480" i="10"/>
  <c r="I481" i="10"/>
  <c r="J481" i="10"/>
  <c r="I482" i="10"/>
  <c r="J482" i="10"/>
  <c r="I483" i="10"/>
  <c r="J483" i="10"/>
  <c r="I484" i="10"/>
  <c r="J484" i="10"/>
  <c r="I485" i="10"/>
  <c r="J485" i="10"/>
  <c r="I486" i="10"/>
  <c r="J486" i="10"/>
  <c r="I487" i="10"/>
  <c r="J487" i="10"/>
  <c r="I488" i="10"/>
  <c r="J488" i="10"/>
  <c r="I489" i="10"/>
  <c r="J489" i="10"/>
  <c r="I490" i="10"/>
  <c r="J490" i="10"/>
  <c r="I491" i="10"/>
  <c r="J491" i="10"/>
  <c r="I492" i="10"/>
  <c r="J492" i="10"/>
  <c r="I493" i="10"/>
  <c r="J493" i="10"/>
  <c r="I494" i="10"/>
  <c r="J494" i="10"/>
  <c r="I495" i="10"/>
  <c r="J495" i="10"/>
  <c r="I496" i="10"/>
  <c r="J496" i="10"/>
  <c r="I497" i="10"/>
  <c r="J497" i="10"/>
  <c r="I498" i="10"/>
  <c r="J498" i="10"/>
  <c r="I499" i="10"/>
  <c r="J499" i="10"/>
  <c r="I500" i="10"/>
  <c r="J500" i="10"/>
  <c r="I501" i="10"/>
  <c r="J501" i="10"/>
  <c r="I502" i="10"/>
  <c r="J502" i="10"/>
  <c r="I503" i="10"/>
  <c r="J503" i="10"/>
  <c r="I504" i="10"/>
  <c r="J504" i="10"/>
  <c r="I505" i="10"/>
  <c r="J505" i="10"/>
  <c r="I506" i="10"/>
  <c r="J506" i="10"/>
  <c r="I507" i="10"/>
  <c r="J507" i="10"/>
  <c r="I508" i="10"/>
  <c r="J508" i="10"/>
  <c r="I509" i="10"/>
  <c r="J509" i="10"/>
  <c r="I510" i="10"/>
  <c r="J510" i="10"/>
  <c r="I511" i="10"/>
  <c r="J511" i="10"/>
  <c r="I512" i="10"/>
  <c r="J512" i="10"/>
  <c r="I513" i="10"/>
  <c r="J513" i="10"/>
  <c r="I514" i="10"/>
  <c r="J514" i="10"/>
  <c r="I515" i="10"/>
  <c r="J515" i="10"/>
  <c r="I516" i="10"/>
  <c r="J516" i="10"/>
  <c r="I517" i="10"/>
  <c r="J517" i="10"/>
  <c r="I518" i="10"/>
  <c r="J518" i="10"/>
  <c r="I519" i="10"/>
  <c r="J519" i="10"/>
  <c r="I520" i="10"/>
  <c r="J520" i="10"/>
  <c r="I521" i="10"/>
  <c r="J521" i="10"/>
  <c r="I522" i="10"/>
  <c r="J522" i="10"/>
  <c r="I523" i="10"/>
  <c r="J523" i="10"/>
  <c r="I524" i="10"/>
  <c r="J524" i="10"/>
  <c r="I525" i="10"/>
  <c r="J525" i="10"/>
  <c r="I526" i="10"/>
  <c r="J526" i="10"/>
  <c r="I527" i="10"/>
  <c r="J527" i="10"/>
  <c r="I528" i="10"/>
  <c r="J528" i="10"/>
  <c r="I529" i="10"/>
  <c r="J529" i="10"/>
  <c r="I530" i="10"/>
  <c r="J530" i="10"/>
  <c r="I531" i="10"/>
  <c r="J531" i="10"/>
  <c r="I532" i="10"/>
  <c r="J532" i="10"/>
  <c r="I533" i="10"/>
  <c r="J533" i="10"/>
  <c r="I534" i="10"/>
  <c r="J534" i="10"/>
  <c r="I535" i="10"/>
  <c r="J535" i="10"/>
  <c r="I536" i="10"/>
  <c r="J536" i="10"/>
  <c r="I537" i="10"/>
  <c r="J537" i="10"/>
  <c r="I538" i="10"/>
  <c r="J538" i="10"/>
  <c r="I539" i="10"/>
  <c r="J539" i="10"/>
  <c r="I540" i="10"/>
  <c r="J540" i="10"/>
  <c r="I541" i="10"/>
  <c r="J541" i="10"/>
  <c r="I542" i="10"/>
  <c r="J542" i="10"/>
  <c r="I543" i="10"/>
  <c r="J543" i="10"/>
  <c r="I544" i="10"/>
  <c r="J544" i="10"/>
  <c r="I545" i="10"/>
  <c r="J545" i="10"/>
  <c r="I546" i="10"/>
  <c r="J546" i="10"/>
  <c r="I547" i="10"/>
  <c r="J547" i="10"/>
  <c r="I548" i="10"/>
  <c r="J548" i="10"/>
  <c r="I549" i="10"/>
  <c r="J549" i="10"/>
  <c r="I550" i="10"/>
  <c r="J550" i="10"/>
  <c r="I551" i="10"/>
  <c r="J551" i="10"/>
  <c r="I552" i="10"/>
  <c r="J552" i="10"/>
  <c r="I553" i="10"/>
  <c r="J553" i="10"/>
  <c r="I554" i="10"/>
  <c r="J554" i="10"/>
  <c r="I555" i="10"/>
  <c r="J555" i="10"/>
  <c r="I556" i="10"/>
  <c r="J556" i="10"/>
  <c r="I557" i="10"/>
  <c r="J557" i="10"/>
  <c r="I558" i="10"/>
  <c r="J558" i="10"/>
  <c r="I559" i="10"/>
  <c r="J559" i="10"/>
  <c r="I560" i="10"/>
  <c r="J560" i="10"/>
  <c r="I561" i="10"/>
  <c r="J561" i="10"/>
  <c r="I562" i="10"/>
  <c r="J562" i="10"/>
  <c r="I563" i="10"/>
  <c r="J563" i="10"/>
  <c r="I564" i="10"/>
  <c r="J564" i="10"/>
  <c r="I565" i="10"/>
  <c r="J565" i="10"/>
  <c r="I566" i="10"/>
  <c r="J566" i="10"/>
  <c r="I567" i="10"/>
  <c r="J567" i="10"/>
  <c r="I568" i="10"/>
  <c r="J568" i="10"/>
  <c r="I569" i="10"/>
  <c r="J569" i="10"/>
  <c r="I570" i="10"/>
  <c r="J570" i="10"/>
  <c r="I571" i="10"/>
  <c r="J571" i="10"/>
  <c r="I572" i="10"/>
  <c r="J572" i="10"/>
  <c r="I573" i="10"/>
  <c r="J573" i="10"/>
  <c r="I574" i="10"/>
  <c r="J574" i="10"/>
  <c r="I575" i="10"/>
  <c r="J575" i="10"/>
  <c r="I576" i="10"/>
  <c r="J576" i="10"/>
  <c r="I577" i="10"/>
  <c r="J577" i="10"/>
  <c r="I578" i="10"/>
  <c r="J578" i="10"/>
  <c r="I579" i="10"/>
  <c r="J579" i="10"/>
  <c r="I580" i="10"/>
  <c r="J580" i="10"/>
  <c r="I581" i="10"/>
  <c r="J581" i="10"/>
  <c r="I582" i="10"/>
  <c r="J582" i="10"/>
  <c r="I583" i="10"/>
  <c r="J583" i="10"/>
  <c r="I584" i="10"/>
  <c r="J584" i="10"/>
  <c r="I585" i="10"/>
  <c r="J585" i="10"/>
  <c r="I586" i="10"/>
  <c r="J586" i="10"/>
  <c r="I587" i="10"/>
  <c r="J587" i="10"/>
  <c r="I588" i="10"/>
  <c r="J588" i="10"/>
  <c r="I589" i="10"/>
  <c r="J589" i="10"/>
  <c r="I590" i="10"/>
  <c r="J590" i="10"/>
  <c r="I591" i="10"/>
  <c r="J591" i="10"/>
  <c r="I592" i="10"/>
  <c r="J592" i="10"/>
  <c r="I593" i="10"/>
  <c r="J593" i="10"/>
  <c r="I594" i="10"/>
  <c r="J594" i="10"/>
  <c r="I595" i="10"/>
  <c r="J595" i="10"/>
  <c r="I596" i="10"/>
  <c r="J596" i="10"/>
  <c r="I597" i="10"/>
  <c r="J597" i="10"/>
  <c r="I598" i="10"/>
  <c r="J598" i="10"/>
  <c r="I599" i="10"/>
  <c r="J599" i="10"/>
  <c r="I600" i="10"/>
  <c r="J600" i="10"/>
  <c r="I601" i="10"/>
  <c r="J601" i="10"/>
  <c r="I602" i="10"/>
  <c r="J602" i="10"/>
  <c r="I603" i="10"/>
  <c r="J603" i="10"/>
  <c r="I604" i="10"/>
  <c r="J604" i="10"/>
  <c r="I605" i="10"/>
  <c r="J605" i="10"/>
  <c r="I606" i="10"/>
  <c r="J606" i="10"/>
  <c r="I607" i="10"/>
  <c r="J607" i="10"/>
  <c r="I608" i="10"/>
  <c r="J608" i="10"/>
  <c r="I609" i="10"/>
  <c r="J609" i="10"/>
  <c r="I610" i="10"/>
  <c r="J610" i="10"/>
  <c r="I611" i="10"/>
  <c r="J611" i="10"/>
  <c r="I612" i="10"/>
  <c r="J612" i="10"/>
  <c r="I613" i="10"/>
  <c r="J613" i="10"/>
  <c r="I614" i="10"/>
  <c r="J614" i="10"/>
  <c r="I615" i="10"/>
  <c r="J615" i="10"/>
  <c r="I616" i="10"/>
  <c r="J616" i="10"/>
  <c r="I617" i="10"/>
  <c r="J617" i="10"/>
  <c r="I618" i="10"/>
  <c r="J618" i="10"/>
  <c r="I619" i="10"/>
  <c r="J619" i="10"/>
  <c r="I620" i="10"/>
  <c r="J620" i="10"/>
  <c r="I621" i="10"/>
  <c r="J621" i="10"/>
  <c r="I622" i="10"/>
  <c r="J622" i="10"/>
  <c r="I623" i="10"/>
  <c r="J623" i="10"/>
  <c r="I624" i="10"/>
  <c r="J624" i="10"/>
  <c r="I625" i="10"/>
  <c r="J625" i="10"/>
  <c r="I626" i="10"/>
  <c r="J626" i="10"/>
  <c r="I627" i="10"/>
  <c r="J627" i="10"/>
  <c r="I628" i="10"/>
  <c r="J628" i="10"/>
  <c r="I629" i="10"/>
  <c r="J629" i="10"/>
  <c r="I630" i="10"/>
  <c r="J630" i="10"/>
  <c r="I631" i="10"/>
  <c r="J631" i="10"/>
  <c r="I632" i="10"/>
  <c r="J632" i="10"/>
  <c r="I633" i="10"/>
  <c r="J633" i="10"/>
  <c r="I634" i="10"/>
  <c r="J634" i="10"/>
  <c r="I635" i="10"/>
  <c r="J635" i="10"/>
  <c r="I636" i="10"/>
  <c r="J636" i="10"/>
  <c r="I637" i="10"/>
  <c r="J637" i="10"/>
  <c r="I638" i="10"/>
  <c r="J638" i="10"/>
  <c r="I639" i="10"/>
  <c r="J639" i="10"/>
  <c r="I640" i="10"/>
  <c r="J640" i="10"/>
  <c r="I641" i="10"/>
  <c r="J641" i="10"/>
  <c r="I642" i="10"/>
  <c r="J642" i="10"/>
  <c r="I643" i="10"/>
  <c r="J643" i="10"/>
  <c r="I644" i="10"/>
  <c r="J644" i="10"/>
  <c r="I645" i="10"/>
  <c r="J645" i="10"/>
  <c r="I646" i="10"/>
  <c r="J646" i="10"/>
  <c r="I647" i="10"/>
  <c r="J647" i="10"/>
  <c r="I648" i="10"/>
  <c r="J648" i="10"/>
  <c r="I649" i="10"/>
  <c r="J649" i="10"/>
  <c r="I650" i="10"/>
  <c r="J650" i="10"/>
  <c r="I651" i="10"/>
  <c r="J651" i="10"/>
  <c r="I652" i="10"/>
  <c r="J652" i="10"/>
  <c r="I653" i="10"/>
  <c r="J653" i="10"/>
  <c r="I654" i="10"/>
  <c r="J654" i="10"/>
  <c r="I655" i="10"/>
  <c r="J655" i="10"/>
  <c r="I656" i="10"/>
  <c r="J656" i="10"/>
  <c r="I657" i="10"/>
  <c r="J657" i="10"/>
  <c r="I658" i="10"/>
  <c r="J658" i="10"/>
  <c r="I659" i="10"/>
  <c r="J659" i="10"/>
  <c r="I660" i="10"/>
  <c r="J660" i="10"/>
  <c r="I661" i="10"/>
  <c r="J661" i="10"/>
  <c r="I662" i="10"/>
  <c r="J662" i="10"/>
  <c r="I663" i="10"/>
  <c r="J663" i="10"/>
  <c r="I664" i="10"/>
  <c r="J664" i="10"/>
  <c r="I665" i="10"/>
  <c r="J665" i="10"/>
  <c r="I666" i="10"/>
  <c r="J666" i="10"/>
  <c r="I667" i="10"/>
  <c r="J667" i="10"/>
  <c r="I668" i="10"/>
  <c r="J668" i="10"/>
  <c r="I669" i="10"/>
  <c r="J669" i="10"/>
  <c r="I670" i="10"/>
  <c r="J670" i="10"/>
  <c r="I671" i="10"/>
  <c r="J671" i="10"/>
  <c r="I672" i="10"/>
  <c r="J672" i="10"/>
  <c r="I673" i="10"/>
  <c r="J673" i="10"/>
  <c r="I674" i="10"/>
  <c r="J674" i="10"/>
  <c r="I675" i="10"/>
  <c r="J675" i="10"/>
  <c r="I676" i="10"/>
  <c r="J676" i="10"/>
  <c r="I677" i="10"/>
  <c r="J677" i="10"/>
  <c r="I678" i="10"/>
  <c r="J678" i="10"/>
  <c r="I679" i="10"/>
  <c r="J679" i="10"/>
  <c r="I680" i="10"/>
  <c r="J680" i="10"/>
  <c r="I681" i="10"/>
  <c r="J681" i="10"/>
  <c r="I682" i="10"/>
  <c r="J682" i="10"/>
  <c r="I683" i="10"/>
  <c r="J683" i="10"/>
  <c r="I684" i="10"/>
  <c r="J684" i="10"/>
  <c r="I685" i="10"/>
  <c r="J685" i="10"/>
  <c r="I686" i="10"/>
  <c r="J686" i="10"/>
  <c r="I687" i="10"/>
  <c r="J687" i="10"/>
  <c r="I688" i="10"/>
  <c r="J688" i="10"/>
  <c r="I689" i="10"/>
  <c r="J689" i="10"/>
  <c r="I690" i="10"/>
  <c r="J690" i="10"/>
  <c r="I691" i="10"/>
  <c r="J691" i="10"/>
  <c r="I692" i="10"/>
  <c r="J692" i="10"/>
  <c r="I693" i="10"/>
  <c r="J693" i="10"/>
  <c r="I694" i="10"/>
  <c r="J694" i="10"/>
  <c r="I695" i="10"/>
  <c r="J695" i="10"/>
  <c r="I696" i="10"/>
  <c r="J696" i="10"/>
  <c r="I697" i="10"/>
  <c r="J697" i="10"/>
  <c r="I698" i="10"/>
  <c r="J698" i="10"/>
  <c r="I699" i="10"/>
  <c r="J699" i="10"/>
  <c r="I700" i="10"/>
  <c r="J700" i="10"/>
  <c r="I701" i="10"/>
  <c r="J701" i="10"/>
  <c r="I702" i="10"/>
  <c r="J702" i="10"/>
  <c r="I703" i="10"/>
  <c r="J703" i="10"/>
  <c r="I704" i="10"/>
  <c r="J704" i="10"/>
  <c r="I705" i="10"/>
  <c r="J705" i="10"/>
  <c r="I706" i="10"/>
  <c r="J706" i="10"/>
  <c r="I707" i="10"/>
  <c r="J707" i="10"/>
  <c r="I708" i="10"/>
  <c r="J708" i="10"/>
  <c r="I709" i="10"/>
  <c r="J709" i="10"/>
  <c r="I710" i="10"/>
  <c r="J710" i="10"/>
  <c r="I711" i="10"/>
  <c r="J711" i="10"/>
  <c r="I712" i="10"/>
  <c r="J712" i="10"/>
  <c r="I713" i="10"/>
  <c r="J713" i="10"/>
  <c r="I714" i="10"/>
  <c r="J714" i="10"/>
  <c r="I715" i="10"/>
  <c r="J715" i="10"/>
  <c r="I716" i="10"/>
  <c r="J716" i="10"/>
  <c r="I717" i="10"/>
  <c r="J717" i="10"/>
  <c r="I718" i="10"/>
  <c r="J718" i="10"/>
  <c r="I719" i="10"/>
  <c r="J719" i="10"/>
  <c r="I720" i="10"/>
  <c r="J720" i="10"/>
  <c r="I721" i="10"/>
  <c r="J721" i="10"/>
  <c r="I722" i="10"/>
  <c r="J722" i="10"/>
  <c r="I723" i="10"/>
  <c r="J723" i="10"/>
  <c r="I724" i="10"/>
  <c r="J724" i="10"/>
  <c r="I725" i="10"/>
  <c r="J725" i="10"/>
  <c r="I726" i="10"/>
  <c r="J726" i="10"/>
  <c r="I727" i="10"/>
  <c r="J727" i="10"/>
  <c r="I728" i="10"/>
  <c r="J728" i="10"/>
  <c r="I729" i="10"/>
  <c r="J729" i="10"/>
  <c r="I730" i="10"/>
  <c r="J730" i="10"/>
  <c r="I731" i="10"/>
  <c r="J731" i="10"/>
  <c r="I732" i="10"/>
  <c r="J732" i="10"/>
  <c r="I733" i="10"/>
  <c r="J733" i="10"/>
  <c r="I734" i="10"/>
  <c r="J734" i="10"/>
  <c r="I735" i="10"/>
  <c r="J735" i="10"/>
  <c r="I736" i="10"/>
  <c r="J736" i="10"/>
  <c r="I737" i="10"/>
  <c r="J737" i="10"/>
  <c r="I738" i="10"/>
  <c r="J738" i="10"/>
  <c r="I739" i="10"/>
  <c r="J739" i="10"/>
  <c r="I740" i="10"/>
  <c r="J740" i="10"/>
  <c r="I741" i="10"/>
  <c r="J741" i="10"/>
  <c r="I742" i="10"/>
  <c r="J742" i="10"/>
  <c r="I743" i="10"/>
  <c r="J743" i="10"/>
  <c r="I744" i="10"/>
  <c r="J744" i="10"/>
  <c r="I745" i="10"/>
  <c r="J745" i="10"/>
  <c r="I746" i="10"/>
  <c r="J746" i="10"/>
  <c r="I747" i="10"/>
  <c r="J747" i="10"/>
  <c r="I748" i="10"/>
  <c r="J748" i="10"/>
  <c r="I749" i="10"/>
  <c r="J749" i="10"/>
  <c r="I750" i="10"/>
  <c r="J750" i="10"/>
  <c r="I751" i="10"/>
  <c r="J751" i="10"/>
  <c r="I752" i="10"/>
  <c r="J752" i="10"/>
  <c r="I753" i="10"/>
  <c r="J753" i="10"/>
  <c r="I754" i="10"/>
  <c r="J754" i="10"/>
  <c r="I755" i="10"/>
  <c r="J755" i="10"/>
  <c r="I756" i="10"/>
  <c r="J756" i="10"/>
  <c r="I757" i="10"/>
  <c r="J757" i="10"/>
  <c r="I758" i="10"/>
  <c r="J758" i="10"/>
  <c r="I759" i="10"/>
  <c r="J759" i="10"/>
  <c r="I760" i="10"/>
  <c r="J760" i="10"/>
  <c r="I761" i="10"/>
  <c r="J761" i="10"/>
  <c r="I762" i="10"/>
  <c r="J762" i="10"/>
  <c r="I763" i="10"/>
  <c r="J763" i="10"/>
  <c r="I764" i="10"/>
  <c r="J764" i="10"/>
  <c r="I765" i="10"/>
  <c r="J765" i="10"/>
  <c r="I766" i="10"/>
  <c r="J766" i="10"/>
  <c r="I767" i="10"/>
  <c r="J767" i="10"/>
  <c r="I768" i="10"/>
  <c r="J768" i="10"/>
  <c r="I769" i="10"/>
  <c r="J769" i="10"/>
  <c r="I770" i="10"/>
  <c r="J770" i="10"/>
  <c r="I771" i="10"/>
  <c r="J771" i="10"/>
  <c r="I772" i="10"/>
  <c r="J772" i="10"/>
  <c r="I773" i="10"/>
  <c r="J773" i="10"/>
  <c r="I774" i="10"/>
  <c r="J774" i="10"/>
  <c r="I775" i="10"/>
  <c r="J775" i="10"/>
  <c r="I776" i="10"/>
  <c r="J776" i="10"/>
  <c r="I777" i="10"/>
  <c r="J777" i="10"/>
  <c r="I778" i="10"/>
  <c r="J778" i="10"/>
  <c r="I779" i="10"/>
  <c r="J779" i="10"/>
  <c r="I780" i="10"/>
  <c r="J780" i="10"/>
  <c r="I781" i="10"/>
  <c r="J781" i="10"/>
  <c r="I782" i="10"/>
  <c r="J782" i="10"/>
  <c r="I783" i="10"/>
  <c r="J783" i="10"/>
  <c r="I784" i="10"/>
  <c r="J784" i="10"/>
  <c r="I785" i="10"/>
  <c r="J785" i="10"/>
  <c r="I786" i="10"/>
  <c r="J786" i="10"/>
  <c r="I787" i="10"/>
  <c r="J787" i="10"/>
  <c r="I788" i="10"/>
  <c r="J788" i="10"/>
  <c r="I789" i="10"/>
  <c r="J789" i="10"/>
  <c r="I790" i="10"/>
  <c r="J790" i="10"/>
  <c r="I791" i="10"/>
  <c r="J791" i="10"/>
  <c r="I792" i="10"/>
  <c r="J792" i="10"/>
  <c r="I793" i="10"/>
  <c r="J793" i="10"/>
  <c r="I794" i="10"/>
  <c r="J794" i="10"/>
  <c r="I795" i="10"/>
  <c r="J795" i="10"/>
  <c r="I796" i="10"/>
  <c r="J796" i="10"/>
  <c r="I797" i="10"/>
  <c r="J797" i="10"/>
  <c r="I798" i="10"/>
  <c r="J798" i="10"/>
  <c r="I799" i="10"/>
  <c r="J799" i="10"/>
  <c r="I800" i="10"/>
  <c r="J800" i="10"/>
  <c r="I801" i="10"/>
  <c r="J801" i="10"/>
  <c r="I802" i="10"/>
  <c r="J802" i="10"/>
  <c r="I803" i="10"/>
  <c r="J803" i="10"/>
  <c r="I804" i="10"/>
  <c r="J804" i="10"/>
  <c r="I805" i="10"/>
  <c r="J805" i="10"/>
  <c r="I806" i="10"/>
  <c r="J806" i="10"/>
  <c r="I807" i="10"/>
  <c r="J807" i="10"/>
  <c r="I808" i="10"/>
  <c r="J808" i="10"/>
  <c r="I809" i="10"/>
  <c r="J809" i="10"/>
  <c r="I810" i="10"/>
  <c r="J810" i="10"/>
  <c r="I811" i="10"/>
  <c r="J811" i="10"/>
  <c r="I812" i="10"/>
  <c r="J812" i="10"/>
  <c r="I813" i="10"/>
  <c r="J813" i="10"/>
  <c r="I814" i="10"/>
  <c r="J814" i="10"/>
  <c r="I815" i="10"/>
  <c r="J815" i="10"/>
  <c r="I816" i="10"/>
  <c r="J816" i="10"/>
  <c r="I817" i="10"/>
  <c r="J817" i="10"/>
  <c r="I818" i="10"/>
  <c r="J818" i="10"/>
  <c r="I819" i="10"/>
  <c r="J819" i="10"/>
  <c r="I820" i="10"/>
  <c r="J820" i="10"/>
  <c r="I821" i="10"/>
  <c r="J821" i="10"/>
  <c r="I822" i="10"/>
  <c r="J822" i="10"/>
  <c r="I823" i="10"/>
  <c r="J823" i="10"/>
  <c r="I824" i="10"/>
  <c r="J824" i="10"/>
  <c r="I825" i="10"/>
  <c r="J825" i="10"/>
  <c r="I826" i="10"/>
  <c r="J826" i="10"/>
  <c r="I827" i="10"/>
  <c r="J827" i="10"/>
  <c r="I828" i="10"/>
  <c r="J828" i="10"/>
  <c r="I829" i="10"/>
  <c r="J829" i="10"/>
  <c r="I830" i="10"/>
  <c r="J830" i="10"/>
  <c r="I831" i="10"/>
  <c r="J831" i="10"/>
  <c r="I832" i="10"/>
  <c r="J832" i="10"/>
  <c r="I833" i="10"/>
  <c r="J833" i="10"/>
  <c r="I834" i="10"/>
  <c r="J834" i="10"/>
  <c r="I835" i="10"/>
  <c r="J835" i="10"/>
  <c r="I836" i="10"/>
  <c r="J836" i="10"/>
  <c r="I837" i="10"/>
  <c r="J837" i="10"/>
  <c r="I838" i="10"/>
  <c r="J838" i="10"/>
  <c r="I839" i="10"/>
  <c r="J839" i="10"/>
  <c r="I840" i="10"/>
  <c r="J840" i="10"/>
  <c r="I841" i="10"/>
  <c r="J841" i="10"/>
  <c r="I842" i="10"/>
  <c r="J842" i="10"/>
  <c r="I843" i="10"/>
  <c r="J843" i="10"/>
  <c r="I844" i="10"/>
  <c r="J844" i="10"/>
  <c r="I845" i="10"/>
  <c r="J845" i="10"/>
  <c r="I846" i="10"/>
  <c r="J846" i="10"/>
  <c r="I847" i="10"/>
  <c r="J847" i="10"/>
  <c r="I848" i="10"/>
  <c r="J848" i="10"/>
  <c r="I849" i="10"/>
  <c r="J849" i="10"/>
  <c r="I850" i="10"/>
  <c r="J850" i="10"/>
  <c r="I851" i="10"/>
  <c r="J851" i="10"/>
  <c r="I852" i="10"/>
  <c r="J852" i="10"/>
  <c r="I853" i="10"/>
  <c r="J853" i="10"/>
  <c r="I854" i="10"/>
  <c r="J854" i="10"/>
  <c r="I855" i="10"/>
  <c r="J855" i="10"/>
  <c r="I856" i="10"/>
  <c r="J856" i="10"/>
  <c r="I857" i="10"/>
  <c r="J857" i="10"/>
  <c r="I858" i="10"/>
  <c r="J858" i="10"/>
  <c r="I859" i="10"/>
  <c r="J859" i="10"/>
  <c r="I860" i="10"/>
  <c r="J860" i="10"/>
  <c r="I861" i="10"/>
  <c r="J861" i="10"/>
  <c r="I862" i="10"/>
  <c r="J862" i="10"/>
  <c r="I863" i="10"/>
  <c r="J863" i="10"/>
  <c r="I864" i="10"/>
  <c r="J864" i="10"/>
  <c r="I865" i="10"/>
  <c r="J865" i="10"/>
  <c r="I866" i="10"/>
  <c r="J866" i="10"/>
  <c r="I867" i="10"/>
  <c r="J867" i="10"/>
  <c r="I868" i="10"/>
  <c r="J868" i="10"/>
  <c r="I869" i="10"/>
  <c r="J869" i="10"/>
  <c r="I870" i="10"/>
  <c r="J870" i="10"/>
  <c r="I871" i="10"/>
  <c r="J871" i="10"/>
  <c r="I872" i="10"/>
  <c r="J872" i="10"/>
  <c r="I873" i="10"/>
  <c r="J873" i="10"/>
  <c r="I874" i="10"/>
  <c r="J874" i="10"/>
  <c r="I875" i="10"/>
  <c r="J875" i="10"/>
  <c r="I876" i="10"/>
  <c r="J876" i="10"/>
  <c r="I877" i="10"/>
  <c r="J877" i="10"/>
  <c r="I878" i="10"/>
  <c r="J878" i="10"/>
  <c r="I879" i="10"/>
  <c r="J879" i="10"/>
  <c r="I880" i="10"/>
  <c r="J880" i="10"/>
  <c r="I881" i="10"/>
  <c r="J881" i="10"/>
  <c r="I882" i="10"/>
  <c r="J882" i="10"/>
  <c r="I883" i="10"/>
  <c r="J883" i="10"/>
  <c r="I884" i="10"/>
  <c r="J884" i="10"/>
  <c r="I885" i="10"/>
  <c r="J885" i="10"/>
  <c r="I886" i="10"/>
  <c r="J886" i="10"/>
  <c r="I887" i="10"/>
  <c r="J887" i="10"/>
  <c r="I888" i="10"/>
  <c r="J888" i="10"/>
  <c r="I889" i="10"/>
  <c r="J889" i="10"/>
  <c r="I890" i="10"/>
  <c r="J890" i="10"/>
  <c r="I891" i="10"/>
  <c r="J891" i="10"/>
  <c r="I892" i="10"/>
  <c r="J892" i="10"/>
  <c r="I893" i="10"/>
  <c r="J893" i="10"/>
  <c r="I894" i="10"/>
  <c r="J894" i="10"/>
  <c r="I895" i="10"/>
  <c r="J895" i="10"/>
  <c r="I896" i="10"/>
  <c r="J896" i="10"/>
  <c r="I897" i="10"/>
  <c r="J897" i="10"/>
  <c r="I898" i="10"/>
  <c r="J898" i="10"/>
  <c r="I899" i="10"/>
  <c r="J899" i="10"/>
  <c r="I900" i="10"/>
  <c r="J900" i="10"/>
  <c r="I901" i="10"/>
  <c r="J901" i="10"/>
  <c r="I902" i="10"/>
  <c r="J902" i="10"/>
  <c r="I903" i="10"/>
  <c r="J903" i="10"/>
  <c r="I904" i="10"/>
  <c r="J904" i="10"/>
  <c r="I905" i="10"/>
  <c r="J905" i="10"/>
  <c r="I906" i="10"/>
  <c r="J906" i="10"/>
  <c r="I907" i="10"/>
  <c r="J907" i="10"/>
  <c r="I908" i="10"/>
  <c r="J908" i="10"/>
  <c r="I909" i="10"/>
  <c r="J909" i="10"/>
  <c r="I910" i="10"/>
  <c r="J910" i="10"/>
  <c r="I911" i="10"/>
  <c r="J911" i="10"/>
  <c r="I912" i="10"/>
  <c r="J912" i="10"/>
  <c r="I913" i="10"/>
  <c r="J913" i="10"/>
  <c r="I914" i="10"/>
  <c r="J914" i="10"/>
  <c r="I915" i="10"/>
  <c r="J915" i="10"/>
  <c r="I916" i="10"/>
  <c r="J916" i="10"/>
  <c r="I917" i="10"/>
  <c r="J917" i="10"/>
  <c r="I918" i="10"/>
  <c r="J918" i="10"/>
  <c r="I919" i="10"/>
  <c r="J919" i="10"/>
  <c r="I920" i="10"/>
  <c r="J920" i="10"/>
  <c r="I921" i="10"/>
  <c r="J921" i="10"/>
  <c r="I922" i="10"/>
  <c r="J922" i="10"/>
  <c r="I923" i="10"/>
  <c r="J923" i="10"/>
  <c r="I924" i="10"/>
  <c r="J924" i="10"/>
  <c r="I925" i="10"/>
  <c r="J925" i="10"/>
  <c r="I926" i="10"/>
  <c r="J926" i="10"/>
  <c r="I927" i="10"/>
  <c r="J927" i="10"/>
  <c r="I928" i="10"/>
  <c r="J928" i="10"/>
  <c r="I929" i="10"/>
  <c r="J929" i="10"/>
  <c r="I930" i="10"/>
  <c r="J930" i="10"/>
  <c r="I931" i="10"/>
  <c r="J931" i="10"/>
  <c r="I932" i="10"/>
  <c r="J932" i="10"/>
  <c r="I933" i="10"/>
  <c r="J933" i="10"/>
  <c r="I934" i="10"/>
  <c r="J934" i="10"/>
  <c r="I935" i="10"/>
  <c r="J935" i="10"/>
  <c r="I936" i="10"/>
  <c r="J936" i="10"/>
  <c r="I937" i="10"/>
  <c r="J937" i="10"/>
  <c r="I938" i="10"/>
  <c r="J938" i="10"/>
  <c r="I939" i="10"/>
  <c r="J939" i="10"/>
  <c r="I940" i="10"/>
  <c r="J940" i="10"/>
  <c r="I941" i="10"/>
  <c r="J941" i="10"/>
  <c r="I942" i="10"/>
  <c r="J942" i="10"/>
  <c r="I943" i="10"/>
  <c r="J943" i="10"/>
  <c r="I944" i="10"/>
  <c r="J944" i="10"/>
  <c r="I945" i="10"/>
  <c r="J945" i="10"/>
  <c r="I946" i="10"/>
  <c r="J946" i="10"/>
  <c r="I947" i="10"/>
  <c r="J947" i="10"/>
  <c r="I948" i="10"/>
  <c r="J948" i="10"/>
  <c r="I949" i="10"/>
  <c r="J949" i="10"/>
  <c r="I950" i="10"/>
  <c r="J950" i="10"/>
  <c r="I951" i="10"/>
  <c r="J951" i="10"/>
  <c r="I952" i="10"/>
  <c r="J952" i="10"/>
  <c r="I953" i="10"/>
  <c r="J953" i="10"/>
  <c r="I954" i="10"/>
  <c r="J954" i="10"/>
  <c r="I955" i="10"/>
  <c r="J955" i="10"/>
  <c r="I956" i="10"/>
  <c r="J956" i="10"/>
  <c r="I957" i="10"/>
  <c r="J957" i="10"/>
  <c r="I958" i="10"/>
  <c r="J958" i="10"/>
  <c r="I959" i="10"/>
  <c r="J959" i="10"/>
  <c r="I960" i="10"/>
  <c r="J960" i="10"/>
  <c r="I961" i="10"/>
  <c r="J961" i="10"/>
  <c r="I962" i="10"/>
  <c r="J962" i="10"/>
  <c r="I963" i="10"/>
  <c r="J963" i="10"/>
  <c r="I964" i="10"/>
  <c r="J964" i="10"/>
  <c r="I965" i="10"/>
  <c r="J965" i="10"/>
  <c r="I966" i="10"/>
  <c r="J966" i="10"/>
  <c r="I967" i="10"/>
  <c r="J967" i="10"/>
  <c r="I968" i="10"/>
  <c r="J968" i="10"/>
  <c r="I969" i="10"/>
  <c r="J969" i="10"/>
  <c r="I970" i="10"/>
  <c r="J970" i="10"/>
  <c r="I971" i="10"/>
  <c r="J971" i="10"/>
  <c r="I972" i="10"/>
  <c r="J972" i="10"/>
  <c r="I973" i="10"/>
  <c r="J973" i="10"/>
  <c r="I974" i="10"/>
  <c r="J974" i="10"/>
  <c r="I975" i="10"/>
  <c r="J975" i="10"/>
  <c r="I976" i="10"/>
  <c r="J976" i="10"/>
  <c r="I977" i="10"/>
  <c r="J977" i="10"/>
  <c r="I978" i="10"/>
  <c r="J978" i="10"/>
  <c r="I979" i="10"/>
  <c r="J979" i="10"/>
  <c r="I980" i="10"/>
  <c r="J980" i="10"/>
  <c r="I981" i="10"/>
  <c r="J981" i="10"/>
  <c r="I982" i="10"/>
  <c r="J982" i="10"/>
  <c r="I983" i="10"/>
  <c r="J983" i="10"/>
  <c r="I984" i="10"/>
  <c r="J984" i="10"/>
  <c r="I985" i="10"/>
  <c r="J985" i="10"/>
  <c r="I986" i="10"/>
  <c r="J986" i="10"/>
  <c r="I987" i="10"/>
  <c r="J987" i="10"/>
  <c r="I988" i="10"/>
  <c r="J988" i="10"/>
  <c r="I989" i="10"/>
  <c r="J989" i="10"/>
  <c r="I990" i="10"/>
  <c r="J990" i="10"/>
  <c r="I991" i="10"/>
  <c r="J991" i="10"/>
  <c r="I992" i="10"/>
  <c r="J992" i="10"/>
  <c r="I993" i="10"/>
  <c r="J993" i="10"/>
  <c r="I994" i="10"/>
  <c r="J994" i="10"/>
  <c r="I995" i="10"/>
  <c r="J995" i="10"/>
  <c r="I996" i="10"/>
  <c r="J996" i="10"/>
  <c r="I997" i="10"/>
  <c r="J997" i="10"/>
  <c r="I998" i="10"/>
  <c r="J998" i="10"/>
  <c r="I999" i="10"/>
  <c r="J999" i="10"/>
  <c r="I1000" i="10"/>
  <c r="J1000" i="10"/>
  <c r="I1001" i="10"/>
  <c r="J1001" i="10"/>
  <c r="I1002" i="10"/>
  <c r="J1002" i="10"/>
  <c r="I1003" i="10"/>
  <c r="J1003" i="10"/>
  <c r="I1004" i="10"/>
  <c r="J1004" i="10"/>
  <c r="I1005" i="10"/>
  <c r="J1005" i="10"/>
  <c r="I1006" i="10"/>
  <c r="J1006" i="10"/>
  <c r="I1007" i="10"/>
  <c r="J1007" i="10"/>
  <c r="I1008" i="10"/>
  <c r="J1008" i="10"/>
  <c r="I1009" i="10"/>
  <c r="J1009" i="10"/>
  <c r="I1010" i="10"/>
  <c r="J1010" i="10"/>
  <c r="I1011" i="10"/>
  <c r="J1011" i="10"/>
  <c r="I1012" i="10"/>
  <c r="J1012" i="10"/>
  <c r="I1013" i="10"/>
  <c r="J1013" i="10"/>
  <c r="I1014" i="10"/>
  <c r="J1014" i="10"/>
  <c r="I1015" i="10"/>
  <c r="J1015" i="10"/>
  <c r="I1016" i="10"/>
  <c r="J1016" i="10"/>
  <c r="I1017" i="10"/>
  <c r="J1017" i="10"/>
  <c r="I1018" i="10"/>
  <c r="J1018" i="10"/>
  <c r="I1019" i="10"/>
  <c r="J1019" i="10"/>
  <c r="I1020" i="10"/>
  <c r="J1020" i="10"/>
  <c r="I1021" i="10"/>
  <c r="J1021" i="10"/>
  <c r="I1022" i="10"/>
  <c r="J1022" i="10"/>
  <c r="I1023" i="10"/>
  <c r="J1023" i="10"/>
  <c r="I1024" i="10"/>
  <c r="J1024" i="10"/>
  <c r="I1025" i="10"/>
  <c r="J1025" i="10"/>
  <c r="I1026" i="10"/>
  <c r="J1026" i="10"/>
  <c r="I1027" i="10"/>
  <c r="J1027" i="10"/>
  <c r="I1028" i="10"/>
  <c r="J1028" i="10"/>
  <c r="I1029" i="10"/>
  <c r="J1029" i="10"/>
  <c r="I1030" i="10"/>
  <c r="J1030" i="10"/>
  <c r="I1031" i="10"/>
  <c r="J1031" i="10"/>
  <c r="I1032" i="10"/>
  <c r="J1032" i="10"/>
  <c r="I1033" i="10"/>
  <c r="J1033" i="10"/>
  <c r="I1034" i="10"/>
  <c r="J1034" i="10"/>
  <c r="I1035" i="10"/>
  <c r="J1035" i="10"/>
  <c r="I1036" i="10"/>
  <c r="J1036" i="10"/>
  <c r="I1037" i="10"/>
  <c r="J1037" i="10"/>
  <c r="I1038" i="10"/>
  <c r="J1038" i="10"/>
  <c r="I1039" i="10"/>
  <c r="J1039" i="10"/>
  <c r="I1040" i="10"/>
  <c r="J1040" i="10"/>
  <c r="I1041" i="10"/>
  <c r="J1041" i="10"/>
  <c r="I1042" i="10"/>
  <c r="J1042" i="10"/>
  <c r="I1043" i="10"/>
  <c r="J1043" i="10"/>
  <c r="I1044" i="10"/>
  <c r="J1044" i="10"/>
  <c r="I1045" i="10"/>
  <c r="J1045" i="10"/>
  <c r="I1046" i="10"/>
  <c r="J1046" i="10"/>
  <c r="I1047" i="10"/>
  <c r="J1047" i="10"/>
  <c r="I1048" i="10"/>
  <c r="J1048" i="10"/>
  <c r="I1049" i="10"/>
  <c r="J1049" i="10"/>
  <c r="I1050" i="10"/>
  <c r="J1050" i="10"/>
  <c r="I1051" i="10"/>
  <c r="J1051" i="10"/>
  <c r="I1052" i="10"/>
  <c r="J1052" i="10"/>
  <c r="I1053" i="10"/>
  <c r="J1053" i="10"/>
  <c r="I1054" i="10"/>
  <c r="J1054" i="10"/>
  <c r="I1055" i="10"/>
  <c r="J1055" i="10"/>
  <c r="I1056" i="10"/>
  <c r="J1056" i="10"/>
  <c r="I1057" i="10"/>
  <c r="J1057" i="10"/>
  <c r="I1058" i="10"/>
  <c r="J1058" i="10"/>
  <c r="I1059" i="10"/>
  <c r="J1059" i="10"/>
  <c r="I1060" i="10"/>
  <c r="J1060" i="10"/>
  <c r="I1061" i="10"/>
  <c r="J1061" i="10"/>
  <c r="I1062" i="10"/>
  <c r="J1062" i="10"/>
  <c r="I1063" i="10"/>
  <c r="J1063" i="10"/>
  <c r="I1064" i="10"/>
  <c r="J1064" i="10"/>
  <c r="I1065" i="10"/>
  <c r="J1065" i="10"/>
  <c r="I1066" i="10"/>
  <c r="J1066" i="10"/>
  <c r="I1067" i="10"/>
  <c r="J1067" i="10"/>
  <c r="I1068" i="10"/>
  <c r="J1068" i="10"/>
  <c r="I1069" i="10"/>
  <c r="J1069" i="10"/>
  <c r="I1070" i="10"/>
  <c r="J1070" i="10"/>
  <c r="I1071" i="10"/>
  <c r="J1071" i="10"/>
  <c r="I1072" i="10"/>
  <c r="J1072" i="10"/>
  <c r="I1073" i="10"/>
  <c r="J1073" i="10"/>
  <c r="I1074" i="10"/>
  <c r="J1074" i="10"/>
  <c r="I1075" i="10"/>
  <c r="J1075" i="10"/>
  <c r="I1076" i="10"/>
  <c r="J1076" i="10"/>
  <c r="I1077" i="10"/>
  <c r="J1077" i="10"/>
  <c r="I1078" i="10"/>
  <c r="J1078" i="10"/>
  <c r="I1079" i="10"/>
  <c r="J1079" i="10"/>
  <c r="I1080" i="10"/>
  <c r="J1080" i="10"/>
  <c r="I1081" i="10"/>
  <c r="J1081" i="10"/>
  <c r="I1082" i="10"/>
  <c r="J1082" i="10"/>
  <c r="I1083" i="10"/>
  <c r="J1083" i="10"/>
  <c r="I1084" i="10"/>
  <c r="J1084" i="10"/>
  <c r="I1085" i="10"/>
  <c r="J1085" i="10"/>
  <c r="I1086" i="10"/>
  <c r="J1086" i="10"/>
  <c r="I1087" i="10"/>
  <c r="J1087" i="10"/>
  <c r="I1088" i="10"/>
  <c r="J1088" i="10"/>
  <c r="I1089" i="10"/>
  <c r="J1089" i="10"/>
  <c r="I1090" i="10"/>
  <c r="J1090" i="10"/>
  <c r="I1091" i="10"/>
  <c r="J1091" i="10"/>
  <c r="I1092" i="10"/>
  <c r="J1092" i="10"/>
  <c r="I1093" i="10"/>
  <c r="J1093" i="10"/>
  <c r="I1094" i="10"/>
  <c r="J1094" i="10"/>
  <c r="I1095" i="10"/>
  <c r="J1095" i="10"/>
  <c r="I1096" i="10"/>
  <c r="J1096" i="10"/>
  <c r="I1097" i="10"/>
  <c r="J1097" i="10"/>
  <c r="I1098" i="10"/>
  <c r="J1098" i="10"/>
  <c r="I1099" i="10"/>
  <c r="J1099" i="10"/>
  <c r="I1100" i="10"/>
  <c r="J1100" i="10"/>
  <c r="I1101" i="10"/>
  <c r="J1101" i="10"/>
  <c r="I1102" i="10"/>
  <c r="J1102" i="10"/>
  <c r="I1103" i="10"/>
  <c r="J1103" i="10"/>
  <c r="I1104" i="10"/>
  <c r="J1104" i="10"/>
  <c r="I1105" i="10"/>
  <c r="J1105" i="10"/>
  <c r="I1106" i="10"/>
  <c r="J1106" i="10"/>
  <c r="I1107" i="10"/>
  <c r="J1107" i="10"/>
  <c r="I1108" i="10"/>
  <c r="J1108" i="10"/>
  <c r="I1109" i="10"/>
  <c r="J1109" i="10"/>
  <c r="I1110" i="10"/>
  <c r="J1110" i="10"/>
  <c r="I1111" i="10"/>
  <c r="J1111" i="10"/>
  <c r="I1112" i="10"/>
  <c r="J1112" i="10"/>
  <c r="I1113" i="10"/>
  <c r="J1113" i="10"/>
  <c r="I1114" i="10"/>
  <c r="J1114" i="10"/>
  <c r="I1115" i="10"/>
  <c r="J1115" i="10"/>
  <c r="I1116" i="10"/>
  <c r="J1116" i="10"/>
  <c r="I1117" i="10"/>
  <c r="J1117" i="10"/>
  <c r="I1118" i="10"/>
  <c r="J1118" i="10"/>
  <c r="I1119" i="10"/>
  <c r="J1119" i="10"/>
  <c r="I1120" i="10"/>
  <c r="J1120" i="10"/>
  <c r="I1121" i="10"/>
  <c r="J1121" i="10"/>
  <c r="I1122" i="10"/>
  <c r="J1122" i="10"/>
  <c r="I1123" i="10"/>
  <c r="J1123" i="10"/>
  <c r="I1124" i="10"/>
  <c r="J1124" i="10"/>
  <c r="I1125" i="10"/>
  <c r="J1125" i="10"/>
  <c r="I1126" i="10"/>
  <c r="J1126" i="10"/>
  <c r="I1127" i="10"/>
  <c r="J1127" i="10"/>
  <c r="I1128" i="10"/>
  <c r="J1128" i="10"/>
  <c r="I1129" i="10"/>
  <c r="J1129" i="10"/>
  <c r="I1130" i="10"/>
  <c r="J1130" i="10"/>
  <c r="I1131" i="10"/>
  <c r="J1131" i="10"/>
  <c r="I1132" i="10"/>
  <c r="J1132" i="10"/>
  <c r="I1133" i="10"/>
  <c r="J1133" i="10"/>
  <c r="I1134" i="10"/>
  <c r="J1134" i="10"/>
  <c r="I1135" i="10"/>
  <c r="J1135" i="10"/>
  <c r="I1136" i="10"/>
  <c r="J1136" i="10"/>
  <c r="I1137" i="10"/>
  <c r="J1137" i="10"/>
  <c r="I1138" i="10"/>
  <c r="J1138" i="10"/>
  <c r="I1139" i="10"/>
  <c r="J1139" i="10"/>
  <c r="I1140" i="10"/>
  <c r="J1140" i="10"/>
  <c r="I1141" i="10"/>
  <c r="J1141" i="10"/>
  <c r="I1142" i="10"/>
  <c r="J1142" i="10"/>
  <c r="I1143" i="10"/>
  <c r="J1143" i="10"/>
  <c r="I1144" i="10"/>
  <c r="J1144" i="10"/>
  <c r="I1145" i="10"/>
  <c r="J1145" i="10"/>
  <c r="I1146" i="10"/>
  <c r="J1146" i="10"/>
  <c r="I1147" i="10"/>
  <c r="J1147" i="10"/>
  <c r="I1148" i="10"/>
  <c r="J1148" i="10"/>
  <c r="I1149" i="10"/>
  <c r="J1149" i="10"/>
  <c r="I1150" i="10"/>
  <c r="J1150" i="10"/>
  <c r="I1151" i="10"/>
  <c r="J1151" i="10"/>
  <c r="I1152" i="10"/>
  <c r="J1152" i="10"/>
  <c r="I1153" i="10"/>
  <c r="J1153" i="10"/>
  <c r="I1154" i="10"/>
  <c r="J1154" i="10"/>
  <c r="I1155" i="10"/>
  <c r="J1155" i="10"/>
  <c r="I1156" i="10"/>
  <c r="J1156" i="10"/>
  <c r="I1157" i="10"/>
  <c r="J1157" i="10"/>
  <c r="I1158" i="10"/>
  <c r="J1158" i="10"/>
  <c r="I1159" i="10"/>
  <c r="J1159" i="10"/>
  <c r="I1160" i="10"/>
  <c r="J1160" i="10"/>
  <c r="I1161" i="10"/>
  <c r="J1161" i="10"/>
  <c r="I1162" i="10"/>
  <c r="J1162" i="10"/>
  <c r="I1163" i="10"/>
  <c r="J1163" i="10"/>
  <c r="I1164" i="10"/>
  <c r="J1164" i="10"/>
  <c r="I1165" i="10"/>
  <c r="J1165" i="10"/>
  <c r="I1166" i="10"/>
  <c r="J1166" i="10"/>
  <c r="I1167" i="10"/>
  <c r="J1167" i="10"/>
  <c r="I1168" i="10"/>
  <c r="J1168" i="10"/>
  <c r="I1169" i="10"/>
  <c r="J1169" i="10"/>
  <c r="I1170" i="10"/>
  <c r="J1170" i="10"/>
  <c r="I1171" i="10"/>
  <c r="J1171" i="10"/>
  <c r="I1172" i="10"/>
  <c r="J1172" i="10"/>
  <c r="I1173" i="10"/>
  <c r="J1173" i="10"/>
  <c r="I1174" i="10"/>
  <c r="J1174" i="10"/>
  <c r="I1175" i="10"/>
  <c r="J1175" i="10"/>
  <c r="I1176" i="10"/>
  <c r="J1176" i="10"/>
  <c r="I1177" i="10"/>
  <c r="J1177" i="10"/>
  <c r="I1178" i="10"/>
  <c r="J1178" i="10"/>
  <c r="I1179" i="10"/>
  <c r="J1179" i="10"/>
  <c r="I1180" i="10"/>
  <c r="J1180" i="10"/>
  <c r="I1181" i="10"/>
  <c r="J1181" i="10"/>
  <c r="I1182" i="10"/>
  <c r="J1182" i="10"/>
  <c r="I1183" i="10"/>
  <c r="J1183" i="10"/>
  <c r="I1184" i="10"/>
  <c r="J1184" i="10"/>
  <c r="I1185" i="10"/>
  <c r="J1185" i="10"/>
  <c r="I1186" i="10"/>
  <c r="J1186" i="10"/>
  <c r="I1187" i="10"/>
  <c r="J1187" i="10"/>
  <c r="I1188" i="10"/>
  <c r="J1188" i="10"/>
  <c r="I1189" i="10"/>
  <c r="J1189" i="10"/>
  <c r="I1190" i="10"/>
  <c r="J1190" i="10"/>
  <c r="I1191" i="10"/>
  <c r="J1191" i="10"/>
  <c r="I1192" i="10"/>
  <c r="J1192" i="10"/>
  <c r="I1193" i="10"/>
  <c r="J1193" i="10"/>
  <c r="I1194" i="10"/>
  <c r="J1194" i="10"/>
  <c r="I1195" i="10"/>
  <c r="J1195" i="10"/>
  <c r="I1196" i="10"/>
  <c r="J1196" i="10"/>
  <c r="I1197" i="10"/>
  <c r="J1197" i="10"/>
  <c r="I1198" i="10"/>
  <c r="J1198" i="10"/>
  <c r="I1199" i="10"/>
  <c r="J1199" i="10"/>
  <c r="I1200" i="10"/>
  <c r="J1200" i="10"/>
  <c r="I1201" i="10"/>
  <c r="J1201" i="10"/>
  <c r="I1202" i="10"/>
  <c r="J1202" i="10"/>
  <c r="I1203" i="10"/>
  <c r="J1203" i="10"/>
  <c r="I1204" i="10"/>
  <c r="J1204" i="10"/>
  <c r="I1205" i="10"/>
  <c r="J1205" i="10"/>
  <c r="I1206" i="10"/>
  <c r="J1206" i="10"/>
  <c r="I1207" i="10"/>
  <c r="J1207" i="10"/>
  <c r="I1208" i="10"/>
  <c r="J1208" i="10"/>
  <c r="I1209" i="10"/>
  <c r="J1209" i="10"/>
  <c r="I1210" i="10"/>
  <c r="J1210" i="10"/>
  <c r="I1211" i="10"/>
  <c r="J1211" i="10"/>
  <c r="I1212" i="10"/>
  <c r="J1212" i="10"/>
  <c r="I1213" i="10"/>
  <c r="J1213" i="10"/>
  <c r="I1214" i="10"/>
  <c r="J1214" i="10"/>
  <c r="I1215" i="10"/>
  <c r="J1215" i="10"/>
  <c r="I1216" i="10"/>
  <c r="J1216" i="10"/>
  <c r="I1217" i="10"/>
  <c r="J1217" i="10"/>
  <c r="I1218" i="10"/>
  <c r="J1218" i="10"/>
  <c r="I1219" i="10"/>
  <c r="J1219" i="10"/>
  <c r="I1220" i="10"/>
  <c r="J1220" i="10"/>
  <c r="I1221" i="10"/>
  <c r="J1221" i="10"/>
  <c r="I1222" i="10"/>
  <c r="J1222" i="10"/>
  <c r="I1223" i="10"/>
  <c r="J1223" i="10"/>
  <c r="I1224" i="10"/>
  <c r="J1224" i="10"/>
  <c r="I1225" i="10"/>
  <c r="J1225" i="10"/>
  <c r="I1226" i="10"/>
  <c r="J1226" i="10"/>
  <c r="I1227" i="10"/>
  <c r="J1227" i="10"/>
  <c r="I1228" i="10"/>
  <c r="J1228" i="10"/>
  <c r="I1229" i="10"/>
  <c r="J1229" i="10"/>
  <c r="I1230" i="10"/>
  <c r="J1230" i="10"/>
  <c r="I1231" i="10"/>
  <c r="J1231" i="10"/>
  <c r="I1232" i="10"/>
  <c r="J1232" i="10"/>
  <c r="I1233" i="10"/>
  <c r="J1233" i="10"/>
  <c r="I1234" i="10"/>
  <c r="J1234" i="10"/>
  <c r="I1235" i="10"/>
  <c r="J1235" i="10"/>
  <c r="I1236" i="10"/>
  <c r="J1236" i="10"/>
  <c r="I1237" i="10"/>
  <c r="J1237" i="10"/>
  <c r="I1238" i="10"/>
  <c r="J1238" i="10"/>
  <c r="I1239" i="10"/>
  <c r="J1239" i="10"/>
  <c r="I1240" i="10"/>
  <c r="J1240" i="10"/>
  <c r="I1241" i="10"/>
  <c r="J1241" i="10"/>
  <c r="B1241" i="10"/>
  <c r="I1242" i="10"/>
  <c r="J1242" i="10"/>
  <c r="B1242" i="10"/>
  <c r="I1243" i="10"/>
  <c r="J1243" i="10"/>
  <c r="B1243" i="10"/>
  <c r="I1244" i="10"/>
  <c r="J1244" i="10"/>
  <c r="B1244" i="10"/>
  <c r="I1245" i="10"/>
  <c r="J1245" i="10"/>
  <c r="B1245" i="10"/>
  <c r="I1246" i="10"/>
  <c r="J1246" i="10"/>
  <c r="B1246" i="10"/>
  <c r="I1247" i="10"/>
  <c r="J1247" i="10"/>
  <c r="B1247" i="10"/>
  <c r="I1248" i="10"/>
  <c r="J1248" i="10"/>
  <c r="B1248" i="10"/>
  <c r="I1249" i="10"/>
  <c r="J1249" i="10"/>
  <c r="B1249" i="10"/>
  <c r="I1250" i="10"/>
  <c r="J1250" i="10"/>
  <c r="B1250" i="10"/>
  <c r="I1251" i="10"/>
  <c r="J1251" i="10"/>
  <c r="B1251" i="10"/>
  <c r="J401" i="10"/>
  <c r="I401" i="10"/>
  <c r="F12" i="18" l="1"/>
  <c r="B1237" i="10"/>
  <c r="B1238" i="10"/>
  <c r="B1239" i="10"/>
  <c r="B1240" i="10"/>
  <c r="J15" i="23"/>
  <c r="K15" i="23"/>
  <c r="H16" i="23"/>
  <c r="I16" i="23"/>
  <c r="J16" i="23"/>
  <c r="K16" i="23"/>
  <c r="H17" i="23"/>
  <c r="I17" i="23"/>
  <c r="J17" i="23"/>
  <c r="K17" i="23"/>
  <c r="H18" i="23"/>
  <c r="I18" i="23"/>
  <c r="J18" i="23"/>
  <c r="K18" i="23"/>
  <c r="H19" i="23"/>
  <c r="I19" i="23"/>
  <c r="J19" i="23"/>
  <c r="K19" i="23"/>
  <c r="H20" i="23"/>
  <c r="I20" i="23"/>
  <c r="J20" i="23"/>
  <c r="K20" i="23"/>
  <c r="H21" i="23"/>
  <c r="I21" i="23"/>
  <c r="J21" i="23"/>
  <c r="K21" i="23"/>
  <c r="H22" i="23"/>
  <c r="I22" i="23"/>
  <c r="J22" i="23"/>
  <c r="K22" i="23"/>
  <c r="H23" i="23"/>
  <c r="I23" i="23"/>
  <c r="J23" i="23"/>
  <c r="K23" i="23"/>
  <c r="H24" i="23"/>
  <c r="I24" i="23"/>
  <c r="J24" i="23"/>
  <c r="K24" i="23"/>
  <c r="H25" i="23"/>
  <c r="I25" i="23"/>
  <c r="J25" i="23"/>
  <c r="K25" i="23"/>
  <c r="H26" i="23"/>
  <c r="I26" i="23"/>
  <c r="J26" i="23"/>
  <c r="K26" i="23"/>
  <c r="H27" i="23"/>
  <c r="I27" i="23"/>
  <c r="J27" i="23"/>
  <c r="K27" i="23"/>
  <c r="H28" i="23"/>
  <c r="I28" i="23"/>
  <c r="J28" i="23"/>
  <c r="K28" i="23"/>
  <c r="H29" i="23"/>
  <c r="I29" i="23"/>
  <c r="J29" i="23"/>
  <c r="K29" i="23"/>
  <c r="H30" i="23"/>
  <c r="I30" i="23"/>
  <c r="J30" i="23"/>
  <c r="K30" i="23"/>
  <c r="H31" i="23"/>
  <c r="I31" i="23"/>
  <c r="J31" i="23"/>
  <c r="K31" i="23"/>
  <c r="H32" i="23"/>
  <c r="I32" i="23"/>
  <c r="J32" i="23"/>
  <c r="K32" i="23"/>
  <c r="H33" i="23"/>
  <c r="I33" i="23"/>
  <c r="J33" i="23"/>
  <c r="K33" i="23"/>
  <c r="H34" i="23"/>
  <c r="I34" i="23"/>
  <c r="J34" i="23"/>
  <c r="K34" i="23"/>
  <c r="H35" i="23"/>
  <c r="I35" i="23"/>
  <c r="J35" i="23"/>
  <c r="K35" i="23"/>
  <c r="H36" i="23"/>
  <c r="I36" i="23"/>
  <c r="J36" i="23"/>
  <c r="K36" i="23"/>
  <c r="H37" i="23"/>
  <c r="I37" i="23"/>
  <c r="J37" i="23"/>
  <c r="K37" i="23"/>
  <c r="H38" i="23"/>
  <c r="I38" i="23"/>
  <c r="J38" i="23"/>
  <c r="K38" i="23"/>
  <c r="H39" i="23"/>
  <c r="I39" i="23"/>
  <c r="J39" i="23"/>
  <c r="K39" i="23"/>
  <c r="H40" i="23"/>
  <c r="I40" i="23"/>
  <c r="J40" i="23"/>
  <c r="K40" i="23"/>
  <c r="H41" i="23"/>
  <c r="I41" i="23"/>
  <c r="J41" i="23"/>
  <c r="K41" i="23"/>
  <c r="H42" i="23"/>
  <c r="I42" i="23"/>
  <c r="J42" i="23"/>
  <c r="K42" i="23"/>
  <c r="H43" i="23"/>
  <c r="I43" i="23"/>
  <c r="J43" i="23"/>
  <c r="K43" i="23"/>
  <c r="H44" i="23"/>
  <c r="I44" i="23"/>
  <c r="J44" i="23"/>
  <c r="K44" i="23"/>
  <c r="H45" i="23"/>
  <c r="I45" i="23"/>
  <c r="J45" i="23"/>
  <c r="K45" i="23"/>
  <c r="H46" i="23"/>
  <c r="I46" i="23"/>
  <c r="J46" i="23"/>
  <c r="K46" i="23"/>
  <c r="H47" i="23"/>
  <c r="I47" i="23"/>
  <c r="J47" i="23"/>
  <c r="K47" i="23"/>
  <c r="H48" i="23"/>
  <c r="I48" i="23"/>
  <c r="J48" i="23"/>
  <c r="K48" i="23"/>
  <c r="H49" i="23"/>
  <c r="I49" i="23"/>
  <c r="J49" i="23"/>
  <c r="K49" i="23"/>
  <c r="H50" i="23"/>
  <c r="I50" i="23"/>
  <c r="J50" i="23"/>
  <c r="K50" i="23"/>
  <c r="H51" i="23"/>
  <c r="I51" i="23"/>
  <c r="J51" i="23"/>
  <c r="K51" i="23"/>
  <c r="H52" i="23"/>
  <c r="I52" i="23"/>
  <c r="J52" i="23"/>
  <c r="K52" i="23"/>
  <c r="H53" i="23"/>
  <c r="I53" i="23"/>
  <c r="J53" i="23"/>
  <c r="K53" i="23"/>
  <c r="H54" i="23"/>
  <c r="I54" i="23"/>
  <c r="J54" i="23"/>
  <c r="K54" i="23"/>
  <c r="H55" i="23"/>
  <c r="I55" i="23"/>
  <c r="J55" i="23"/>
  <c r="K55" i="23"/>
  <c r="H23" i="20"/>
  <c r="I23" i="20"/>
  <c r="J23" i="20"/>
  <c r="K23" i="20"/>
  <c r="H24" i="20"/>
  <c r="I24" i="20"/>
  <c r="J24" i="20"/>
  <c r="K24" i="20"/>
  <c r="H25" i="20"/>
  <c r="I25" i="20"/>
  <c r="J25" i="20"/>
  <c r="K25" i="20"/>
  <c r="H26" i="20"/>
  <c r="I26" i="20"/>
  <c r="J26" i="20"/>
  <c r="K26" i="20"/>
  <c r="H27" i="20"/>
  <c r="I27" i="20"/>
  <c r="J27" i="20"/>
  <c r="K27" i="20"/>
  <c r="H28" i="20"/>
  <c r="I28" i="20"/>
  <c r="J28" i="20"/>
  <c r="K28" i="20"/>
  <c r="H30" i="20"/>
  <c r="I30" i="20"/>
  <c r="J30" i="20"/>
  <c r="K30" i="20"/>
  <c r="H31" i="20"/>
  <c r="I31" i="20"/>
  <c r="J31" i="20"/>
  <c r="K31" i="20"/>
  <c r="H32" i="20"/>
  <c r="I32" i="20"/>
  <c r="J32" i="20"/>
  <c r="K32" i="20"/>
  <c r="H33" i="20"/>
  <c r="I33" i="20"/>
  <c r="J33" i="20"/>
  <c r="K33" i="20"/>
  <c r="H34" i="20"/>
  <c r="I34" i="20"/>
  <c r="J34" i="20"/>
  <c r="K34" i="20"/>
  <c r="H35" i="20"/>
  <c r="I35" i="20"/>
  <c r="J35" i="20"/>
  <c r="K35" i="20"/>
  <c r="H36" i="20"/>
  <c r="I36" i="20"/>
  <c r="J36" i="20"/>
  <c r="K36" i="20"/>
  <c r="H37" i="20"/>
  <c r="I37" i="20"/>
  <c r="J37" i="20"/>
  <c r="K37" i="20"/>
  <c r="H38" i="20"/>
  <c r="I38" i="20"/>
  <c r="J38" i="20"/>
  <c r="K38" i="20"/>
  <c r="H39" i="20"/>
  <c r="I39" i="20"/>
  <c r="J39" i="20"/>
  <c r="K39" i="20"/>
  <c r="H40" i="20"/>
  <c r="I40" i="20"/>
  <c r="J40" i="20"/>
  <c r="K40" i="20"/>
  <c r="H41" i="20"/>
  <c r="I41" i="20"/>
  <c r="J41" i="20"/>
  <c r="K41" i="20"/>
  <c r="H42" i="20"/>
  <c r="I42" i="20"/>
  <c r="J42" i="20"/>
  <c r="K42" i="20"/>
  <c r="H43" i="20"/>
  <c r="I43" i="20"/>
  <c r="J43" i="20"/>
  <c r="K43" i="20"/>
  <c r="H44" i="20"/>
  <c r="I44" i="20"/>
  <c r="J44" i="20"/>
  <c r="K44" i="20"/>
  <c r="H45" i="20"/>
  <c r="I45" i="20"/>
  <c r="J45" i="20"/>
  <c r="K45" i="20"/>
  <c r="H46" i="20"/>
  <c r="I46" i="20"/>
  <c r="J46" i="20"/>
  <c r="K46" i="20"/>
  <c r="H47" i="20"/>
  <c r="I47" i="20"/>
  <c r="J47" i="20"/>
  <c r="K47" i="20"/>
  <c r="H48" i="20"/>
  <c r="I48" i="20"/>
  <c r="J48" i="20"/>
  <c r="K48" i="20"/>
  <c r="H49" i="20"/>
  <c r="I49" i="20"/>
  <c r="J49" i="20"/>
  <c r="K49" i="20"/>
  <c r="H50" i="20"/>
  <c r="I50" i="20"/>
  <c r="J50" i="20"/>
  <c r="K50" i="20"/>
  <c r="H51" i="20"/>
  <c r="I51" i="20"/>
  <c r="J51" i="20"/>
  <c r="K51" i="20"/>
  <c r="H52" i="20"/>
  <c r="I52" i="20"/>
  <c r="J52" i="20"/>
  <c r="K52" i="20"/>
  <c r="H53" i="20"/>
  <c r="I53" i="20"/>
  <c r="J53" i="20"/>
  <c r="K53" i="20"/>
  <c r="H54" i="20"/>
  <c r="I54" i="20"/>
  <c r="J54" i="20"/>
  <c r="K54" i="20"/>
  <c r="H55" i="20"/>
  <c r="I55" i="20"/>
  <c r="J55" i="20"/>
  <c r="K55" i="20"/>
  <c r="I27" i="11"/>
  <c r="H37" i="11"/>
  <c r="I37" i="11"/>
  <c r="J37" i="11"/>
  <c r="K37" i="11"/>
  <c r="H38" i="11"/>
  <c r="I38" i="11"/>
  <c r="J38" i="11"/>
  <c r="K38" i="11"/>
  <c r="H39" i="11"/>
  <c r="I39" i="11"/>
  <c r="J39" i="11"/>
  <c r="K39" i="11"/>
  <c r="H40" i="11"/>
  <c r="I40" i="11"/>
  <c r="J40" i="11"/>
  <c r="K40" i="11"/>
  <c r="H41" i="11"/>
  <c r="I41" i="11"/>
  <c r="J41" i="11"/>
  <c r="K41" i="11"/>
  <c r="H42" i="11"/>
  <c r="I42" i="11"/>
  <c r="J42" i="11"/>
  <c r="K42" i="11"/>
  <c r="H43" i="11"/>
  <c r="I43" i="11"/>
  <c r="J43" i="11"/>
  <c r="K43" i="11"/>
  <c r="H44" i="11"/>
  <c r="I44" i="11"/>
  <c r="J44" i="11"/>
  <c r="K44" i="11"/>
  <c r="H45" i="11"/>
  <c r="I45" i="11"/>
  <c r="J45" i="11"/>
  <c r="K45" i="11"/>
  <c r="H46" i="11"/>
  <c r="I46" i="11"/>
  <c r="J46" i="11"/>
  <c r="K46" i="11"/>
  <c r="H47" i="11"/>
  <c r="I47" i="11"/>
  <c r="J47" i="11"/>
  <c r="K47" i="11"/>
  <c r="H48" i="11"/>
  <c r="I48" i="11"/>
  <c r="J48" i="11"/>
  <c r="K48" i="11"/>
  <c r="H49" i="11"/>
  <c r="I49" i="11"/>
  <c r="J49" i="11"/>
  <c r="K49" i="11"/>
  <c r="H50" i="11"/>
  <c r="I50" i="11"/>
  <c r="J50" i="11"/>
  <c r="K50" i="11"/>
  <c r="H51" i="11"/>
  <c r="I51" i="11"/>
  <c r="J51" i="11"/>
  <c r="K51" i="11"/>
  <c r="H52" i="11"/>
  <c r="I52" i="11"/>
  <c r="J52" i="11"/>
  <c r="K52" i="11"/>
  <c r="H53" i="11"/>
  <c r="I53" i="11"/>
  <c r="J53" i="11"/>
  <c r="K53" i="11"/>
  <c r="H54" i="11"/>
  <c r="I54" i="11"/>
  <c r="J54" i="11"/>
  <c r="K54" i="11"/>
  <c r="H55" i="11"/>
  <c r="I55" i="11"/>
  <c r="J55" i="11"/>
  <c r="K55" i="11"/>
  <c r="H8" i="18"/>
  <c r="I8" i="18"/>
  <c r="J8" i="18"/>
  <c r="K8" i="18"/>
  <c r="H9" i="18"/>
  <c r="I9" i="18"/>
  <c r="J9" i="18"/>
  <c r="K9" i="18"/>
  <c r="H10" i="18"/>
  <c r="I10" i="18"/>
  <c r="J10" i="18"/>
  <c r="K10" i="18"/>
  <c r="H11" i="18"/>
  <c r="I11" i="18"/>
  <c r="J11" i="18"/>
  <c r="K11" i="18"/>
  <c r="H12" i="18"/>
  <c r="I12" i="18"/>
  <c r="J12" i="18"/>
  <c r="K12" i="18"/>
  <c r="H13" i="18"/>
  <c r="I13" i="18"/>
  <c r="J13" i="18"/>
  <c r="K13" i="18"/>
  <c r="H14" i="18"/>
  <c r="I14" i="18"/>
  <c r="J14" i="18"/>
  <c r="K14" i="18"/>
  <c r="H15" i="18"/>
  <c r="I15" i="18"/>
  <c r="J15" i="18"/>
  <c r="K15" i="18"/>
  <c r="H16" i="18"/>
  <c r="I16" i="18"/>
  <c r="J16" i="18"/>
  <c r="K16" i="18"/>
  <c r="H17" i="18"/>
  <c r="I17" i="18"/>
  <c r="J17" i="18"/>
  <c r="K17" i="18"/>
  <c r="H18" i="18"/>
  <c r="I18" i="18"/>
  <c r="J18" i="18"/>
  <c r="K18" i="18"/>
  <c r="H19" i="18"/>
  <c r="I19" i="18"/>
  <c r="J19" i="18"/>
  <c r="K19" i="18"/>
  <c r="H20" i="18"/>
  <c r="I20" i="18"/>
  <c r="J20" i="18"/>
  <c r="K20" i="18"/>
  <c r="H21" i="18"/>
  <c r="I21" i="18"/>
  <c r="J21" i="18"/>
  <c r="K21" i="18"/>
  <c r="H22" i="18"/>
  <c r="I22" i="18"/>
  <c r="J22" i="18"/>
  <c r="K22" i="18"/>
  <c r="H23" i="18"/>
  <c r="I23" i="18"/>
  <c r="J23" i="18"/>
  <c r="K23" i="18"/>
  <c r="H24" i="18"/>
  <c r="I24" i="18"/>
  <c r="J24" i="18"/>
  <c r="K24" i="18"/>
  <c r="H25" i="18"/>
  <c r="I25" i="18"/>
  <c r="J25" i="18"/>
  <c r="K25" i="18"/>
  <c r="H26" i="18"/>
  <c r="I26" i="18"/>
  <c r="J26" i="18"/>
  <c r="K26" i="18"/>
  <c r="H27" i="18"/>
  <c r="I27" i="18"/>
  <c r="J27" i="18"/>
  <c r="K27" i="18"/>
  <c r="H28" i="18"/>
  <c r="I28" i="18"/>
  <c r="J28" i="18"/>
  <c r="K28" i="18"/>
  <c r="H29" i="18"/>
  <c r="I29" i="18"/>
  <c r="J29" i="18"/>
  <c r="K29" i="18"/>
  <c r="H30" i="18"/>
  <c r="I30" i="18"/>
  <c r="J30" i="18"/>
  <c r="K30" i="18"/>
  <c r="H31" i="18"/>
  <c r="I31" i="18"/>
  <c r="J31" i="18"/>
  <c r="K31" i="18"/>
  <c r="H32" i="18"/>
  <c r="I32" i="18"/>
  <c r="J32" i="18"/>
  <c r="K32" i="18"/>
  <c r="H33" i="18"/>
  <c r="I33" i="18"/>
  <c r="J33" i="18"/>
  <c r="K33" i="18"/>
  <c r="H34" i="18"/>
  <c r="I34" i="18"/>
  <c r="J34" i="18"/>
  <c r="K34" i="18"/>
  <c r="H35" i="18"/>
  <c r="I35" i="18"/>
  <c r="J35" i="18"/>
  <c r="K35" i="18"/>
  <c r="H36" i="18"/>
  <c r="I36" i="18"/>
  <c r="J36" i="18"/>
  <c r="K36" i="18"/>
  <c r="H37" i="18"/>
  <c r="I37" i="18"/>
  <c r="J37" i="18"/>
  <c r="K37" i="18"/>
  <c r="H38" i="18"/>
  <c r="I38" i="18"/>
  <c r="J38" i="18"/>
  <c r="K38" i="18"/>
  <c r="H39" i="18"/>
  <c r="I39" i="18"/>
  <c r="J39" i="18"/>
  <c r="K39" i="18"/>
  <c r="H40" i="18"/>
  <c r="I40" i="18"/>
  <c r="J40" i="18"/>
  <c r="K40" i="18"/>
  <c r="H41" i="18"/>
  <c r="I41" i="18"/>
  <c r="J41" i="18"/>
  <c r="K41" i="18"/>
  <c r="H42" i="18"/>
  <c r="I42" i="18"/>
  <c r="J42" i="18"/>
  <c r="K42" i="18"/>
  <c r="H43" i="18"/>
  <c r="I43" i="18"/>
  <c r="J43" i="18"/>
  <c r="K43" i="18"/>
  <c r="H44" i="18"/>
  <c r="I44" i="18"/>
  <c r="J44" i="18"/>
  <c r="K44" i="18"/>
  <c r="H45" i="18"/>
  <c r="I45" i="18"/>
  <c r="J45" i="18"/>
  <c r="K45" i="18"/>
  <c r="H46" i="18"/>
  <c r="I46" i="18"/>
  <c r="J46" i="18"/>
  <c r="K46" i="18"/>
  <c r="H47" i="18"/>
  <c r="I47" i="18"/>
  <c r="J47" i="18"/>
  <c r="K47" i="18"/>
  <c r="H48" i="18"/>
  <c r="I48" i="18"/>
  <c r="J48" i="18"/>
  <c r="K48" i="18"/>
  <c r="H49" i="18"/>
  <c r="I49" i="18"/>
  <c r="J49" i="18"/>
  <c r="K49" i="18"/>
  <c r="H50" i="18"/>
  <c r="I50" i="18"/>
  <c r="J50" i="18"/>
  <c r="K50" i="18"/>
  <c r="H51" i="18"/>
  <c r="I51" i="18"/>
  <c r="J51" i="18"/>
  <c r="K51" i="18"/>
  <c r="H52" i="18"/>
  <c r="I52" i="18"/>
  <c r="J52" i="18"/>
  <c r="K52" i="18"/>
  <c r="H53" i="18"/>
  <c r="I53" i="18"/>
  <c r="J53" i="18"/>
  <c r="K53" i="18"/>
  <c r="H54" i="18"/>
  <c r="I54" i="18"/>
  <c r="J54" i="18"/>
  <c r="K54" i="18"/>
  <c r="H55" i="18"/>
  <c r="I55" i="18"/>
  <c r="J55" i="18"/>
  <c r="K55" i="18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7" i="14"/>
  <c r="B14" i="16"/>
  <c r="B15" i="16"/>
  <c r="B16" i="16"/>
  <c r="B17" i="16"/>
  <c r="B18" i="16"/>
  <c r="B19" i="16"/>
  <c r="B20" i="16"/>
  <c r="B8" i="23"/>
  <c r="B9" i="23"/>
  <c r="B10" i="23"/>
  <c r="B11" i="23"/>
  <c r="B12" i="23"/>
  <c r="B13" i="23"/>
  <c r="B14" i="23"/>
  <c r="B15" i="23"/>
  <c r="B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1" i="23"/>
  <c r="B32" i="23"/>
  <c r="B33" i="23"/>
  <c r="B34" i="23"/>
  <c r="B35" i="23"/>
  <c r="B36" i="23"/>
  <c r="B37" i="23"/>
  <c r="B38" i="23"/>
  <c r="B39" i="23"/>
  <c r="B40" i="23"/>
  <c r="B41" i="23"/>
  <c r="B42" i="23"/>
  <c r="B43" i="23"/>
  <c r="B44" i="23"/>
  <c r="B45" i="23"/>
  <c r="B46" i="23"/>
  <c r="B47" i="23"/>
  <c r="B48" i="23"/>
  <c r="B49" i="23"/>
  <c r="B50" i="23"/>
  <c r="B51" i="23"/>
  <c r="B52" i="23"/>
  <c r="B53" i="23"/>
  <c r="B54" i="23"/>
  <c r="B55" i="23"/>
  <c r="B56" i="23"/>
  <c r="B7" i="23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7" i="20"/>
  <c r="I38" i="16"/>
  <c r="I39" i="16"/>
  <c r="I40" i="16"/>
  <c r="I41" i="16"/>
  <c r="B8" i="16"/>
  <c r="B9" i="16"/>
  <c r="B10" i="16"/>
  <c r="B11" i="16"/>
  <c r="B12" i="16"/>
  <c r="B13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7" i="16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7" i="11"/>
  <c r="I56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O3" i="18"/>
  <c r="Z3" i="18"/>
  <c r="V9" i="18" s="1"/>
  <c r="B7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V56" i="18" l="1"/>
  <c r="V54" i="18"/>
  <c r="V52" i="18"/>
  <c r="V50" i="18"/>
  <c r="V48" i="18"/>
  <c r="V46" i="18"/>
  <c r="V44" i="18"/>
  <c r="V42" i="18"/>
  <c r="V38" i="18"/>
  <c r="V36" i="18"/>
  <c r="V34" i="18"/>
  <c r="V32" i="18"/>
  <c r="V30" i="18"/>
  <c r="V28" i="18"/>
  <c r="V26" i="18"/>
  <c r="V24" i="18"/>
  <c r="V22" i="18"/>
  <c r="V20" i="18"/>
  <c r="V18" i="18"/>
  <c r="V16" i="18"/>
  <c r="V14" i="18"/>
  <c r="V12" i="18"/>
  <c r="V10" i="18"/>
  <c r="V8" i="18"/>
  <c r="V55" i="18"/>
  <c r="V53" i="18"/>
  <c r="V51" i="18"/>
  <c r="V49" i="18"/>
  <c r="V47" i="18"/>
  <c r="V45" i="18"/>
  <c r="V43" i="18"/>
  <c r="V39" i="18"/>
  <c r="V37" i="18"/>
  <c r="V35" i="18"/>
  <c r="V31" i="18"/>
  <c r="V29" i="18"/>
  <c r="V27" i="18"/>
  <c r="V25" i="18"/>
  <c r="V23" i="18"/>
  <c r="V21" i="18"/>
  <c r="V19" i="18"/>
  <c r="V17" i="18"/>
  <c r="V15" i="18"/>
  <c r="V13" i="18"/>
  <c r="V11" i="18"/>
  <c r="R56" i="18"/>
  <c r="R54" i="18"/>
  <c r="R52" i="18"/>
  <c r="R50" i="18"/>
  <c r="R48" i="18"/>
  <c r="R46" i="18"/>
  <c r="R44" i="18"/>
  <c r="R42" i="18"/>
  <c r="R38" i="18"/>
  <c r="R36" i="18"/>
  <c r="R34" i="18"/>
  <c r="R32" i="18"/>
  <c r="R30" i="18"/>
  <c r="R28" i="18"/>
  <c r="R26" i="18"/>
  <c r="R24" i="18"/>
  <c r="R22" i="18"/>
  <c r="R20" i="18"/>
  <c r="R18" i="18"/>
  <c r="R16" i="18"/>
  <c r="R14" i="18"/>
  <c r="R12" i="18"/>
  <c r="R10" i="18"/>
  <c r="R8" i="18"/>
  <c r="R55" i="18"/>
  <c r="R53" i="18"/>
  <c r="R51" i="18"/>
  <c r="R49" i="18"/>
  <c r="R47" i="18"/>
  <c r="R45" i="18"/>
  <c r="R43" i="18"/>
  <c r="R39" i="18"/>
  <c r="R37" i="18"/>
  <c r="R35" i="18"/>
  <c r="R31" i="18"/>
  <c r="R29" i="18"/>
  <c r="R27" i="18"/>
  <c r="R25" i="18"/>
  <c r="R23" i="18"/>
  <c r="R21" i="18"/>
  <c r="R19" i="18"/>
  <c r="R17" i="18"/>
  <c r="R15" i="18"/>
  <c r="R13" i="18"/>
  <c r="R11" i="18"/>
  <c r="R9" i="18"/>
  <c r="D11" i="14"/>
  <c r="D12" i="14"/>
  <c r="D13" i="14"/>
  <c r="D14" i="14"/>
  <c r="D15" i="14"/>
  <c r="D16" i="14"/>
  <c r="D17" i="14"/>
  <c r="E17" i="14"/>
  <c r="F17" i="14"/>
  <c r="D18" i="14"/>
  <c r="E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E34" i="14"/>
  <c r="F34" i="14"/>
  <c r="G34" i="14"/>
  <c r="I34" i="14"/>
  <c r="D35" i="14"/>
  <c r="D36" i="14"/>
  <c r="D37" i="14"/>
  <c r="E37" i="14"/>
  <c r="F37" i="14"/>
  <c r="G37" i="14"/>
  <c r="H37" i="14"/>
  <c r="I37" i="14"/>
  <c r="J37" i="14"/>
  <c r="K37" i="14"/>
  <c r="D38" i="14"/>
  <c r="D39" i="14"/>
  <c r="D40" i="14"/>
  <c r="D41" i="14"/>
  <c r="E41" i="14"/>
  <c r="F41" i="14"/>
  <c r="G41" i="14"/>
  <c r="H41" i="14"/>
  <c r="I41" i="14"/>
  <c r="J41" i="14"/>
  <c r="K41" i="14"/>
  <c r="D42" i="14"/>
  <c r="D43" i="14"/>
  <c r="D44" i="14"/>
  <c r="E44" i="14"/>
  <c r="F44" i="14"/>
  <c r="G44" i="14"/>
  <c r="H44" i="14"/>
  <c r="I44" i="14"/>
  <c r="J44" i="14"/>
  <c r="K44" i="14"/>
  <c r="D45" i="14"/>
  <c r="D46" i="14"/>
  <c r="D47" i="14"/>
  <c r="D48" i="14"/>
  <c r="E48" i="14"/>
  <c r="F48" i="14"/>
  <c r="G48" i="14"/>
  <c r="H48" i="14"/>
  <c r="I48" i="14"/>
  <c r="J48" i="14"/>
  <c r="K48" i="14"/>
  <c r="D49" i="14"/>
  <c r="E49" i="14"/>
  <c r="F49" i="14"/>
  <c r="D50" i="14"/>
  <c r="D51" i="14"/>
  <c r="D52" i="14"/>
  <c r="E52" i="14"/>
  <c r="F52" i="14"/>
  <c r="D53" i="14"/>
  <c r="E53" i="14"/>
  <c r="F53" i="14"/>
  <c r="G53" i="14"/>
  <c r="H53" i="14"/>
  <c r="I53" i="14"/>
  <c r="J53" i="14"/>
  <c r="K53" i="14"/>
  <c r="D54" i="14"/>
  <c r="E54" i="14"/>
  <c r="F54" i="14"/>
  <c r="G54" i="14"/>
  <c r="H54" i="14"/>
  <c r="I54" i="14"/>
  <c r="J54" i="14"/>
  <c r="K54" i="14"/>
  <c r="D55" i="14"/>
  <c r="E55" i="14"/>
  <c r="F55" i="14"/>
  <c r="G55" i="14"/>
  <c r="H55" i="14"/>
  <c r="I55" i="14"/>
  <c r="J55" i="14"/>
  <c r="K55" i="14"/>
  <c r="E10" i="18"/>
  <c r="F10" i="18"/>
  <c r="G10" i="18"/>
  <c r="E11" i="18"/>
  <c r="F11" i="18"/>
  <c r="G11" i="18"/>
  <c r="E12" i="18"/>
  <c r="G12" i="18"/>
  <c r="E13" i="18"/>
  <c r="F13" i="18"/>
  <c r="G13" i="18"/>
  <c r="E14" i="18"/>
  <c r="F14" i="18"/>
  <c r="G14" i="18"/>
  <c r="E15" i="18"/>
  <c r="F15" i="18"/>
  <c r="G15" i="18"/>
  <c r="E16" i="18"/>
  <c r="F16" i="18"/>
  <c r="G16" i="18"/>
  <c r="E17" i="18"/>
  <c r="F17" i="18"/>
  <c r="G17" i="18"/>
  <c r="E18" i="18"/>
  <c r="F18" i="18"/>
  <c r="G18" i="18"/>
  <c r="E19" i="18"/>
  <c r="F19" i="18"/>
  <c r="G19" i="18"/>
  <c r="E20" i="18"/>
  <c r="F20" i="18"/>
  <c r="G20" i="18"/>
  <c r="E21" i="18"/>
  <c r="F21" i="18"/>
  <c r="G21" i="18"/>
  <c r="E22" i="18"/>
  <c r="F22" i="18"/>
  <c r="G22" i="18"/>
  <c r="E23" i="18"/>
  <c r="F23" i="18"/>
  <c r="G23" i="18"/>
  <c r="E24" i="18"/>
  <c r="F24" i="18"/>
  <c r="G24" i="18"/>
  <c r="E25" i="18"/>
  <c r="F25" i="18"/>
  <c r="G25" i="18"/>
  <c r="E26" i="18"/>
  <c r="F26" i="18"/>
  <c r="G26" i="18"/>
  <c r="E27" i="18"/>
  <c r="F27" i="18"/>
  <c r="G27" i="18"/>
  <c r="E28" i="18"/>
  <c r="F28" i="18"/>
  <c r="G28" i="18"/>
  <c r="E29" i="18"/>
  <c r="F29" i="18"/>
  <c r="G29" i="18"/>
  <c r="E30" i="18"/>
  <c r="F30" i="18"/>
  <c r="G30" i="18"/>
  <c r="E31" i="18"/>
  <c r="F31" i="18"/>
  <c r="G31" i="18"/>
  <c r="E32" i="18"/>
  <c r="F32" i="18"/>
  <c r="G32" i="18"/>
  <c r="E34" i="18"/>
  <c r="F34" i="18"/>
  <c r="G34" i="18"/>
  <c r="E35" i="18"/>
  <c r="F35" i="18"/>
  <c r="G35" i="18"/>
  <c r="E36" i="18"/>
  <c r="F36" i="18"/>
  <c r="G36" i="18"/>
  <c r="E37" i="18"/>
  <c r="F37" i="18"/>
  <c r="G37" i="18"/>
  <c r="E38" i="18"/>
  <c r="F38" i="18"/>
  <c r="G38" i="18"/>
  <c r="E39" i="18"/>
  <c r="F39" i="18"/>
  <c r="G39" i="18"/>
  <c r="E42" i="18"/>
  <c r="F42" i="18"/>
  <c r="G42" i="18"/>
  <c r="E43" i="18"/>
  <c r="F43" i="18"/>
  <c r="G43" i="18"/>
  <c r="E44" i="18"/>
  <c r="F44" i="18"/>
  <c r="G44" i="18"/>
  <c r="E45" i="18"/>
  <c r="F45" i="18"/>
  <c r="G45" i="18"/>
  <c r="E46" i="18"/>
  <c r="F46" i="18"/>
  <c r="G46" i="18"/>
  <c r="E47" i="18"/>
  <c r="F47" i="18"/>
  <c r="G47" i="18"/>
  <c r="E48" i="18"/>
  <c r="F48" i="18"/>
  <c r="G48" i="18"/>
  <c r="E49" i="18"/>
  <c r="F49" i="18"/>
  <c r="G49" i="18"/>
  <c r="E50" i="18"/>
  <c r="F50" i="18"/>
  <c r="G50" i="18"/>
  <c r="E51" i="18"/>
  <c r="F51" i="18"/>
  <c r="G51" i="18"/>
  <c r="E52" i="18"/>
  <c r="F52" i="18"/>
  <c r="G52" i="18"/>
  <c r="E53" i="18"/>
  <c r="F53" i="18"/>
  <c r="G53" i="18"/>
  <c r="E54" i="18"/>
  <c r="F54" i="18"/>
  <c r="G54" i="18"/>
  <c r="E55" i="18"/>
  <c r="F55" i="18"/>
  <c r="G55" i="18"/>
  <c r="L397" i="10"/>
  <c r="L16" i="10"/>
  <c r="B16" i="10" s="1"/>
  <c r="L17" i="10"/>
  <c r="B17" i="10" s="1"/>
  <c r="L18" i="10"/>
  <c r="B18" i="10" s="1"/>
  <c r="L19" i="10"/>
  <c r="B19" i="10" s="1"/>
  <c r="L20" i="10"/>
  <c r="B20" i="10" s="1"/>
  <c r="L21" i="10"/>
  <c r="B21" i="10" s="1"/>
  <c r="L22" i="10"/>
  <c r="B22" i="10" s="1"/>
  <c r="L23" i="10"/>
  <c r="B23" i="10" s="1"/>
  <c r="L24" i="10"/>
  <c r="B24" i="10" s="1"/>
  <c r="L25" i="10"/>
  <c r="B25" i="10" s="1"/>
  <c r="L26" i="10"/>
  <c r="B26" i="10" s="1"/>
  <c r="L27" i="10"/>
  <c r="B27" i="10" s="1"/>
  <c r="L28" i="10"/>
  <c r="B28" i="10" s="1"/>
  <c r="L29" i="10"/>
  <c r="B29" i="10" s="1"/>
  <c r="L30" i="10"/>
  <c r="B30" i="10" s="1"/>
  <c r="L31" i="10"/>
  <c r="B31" i="10" s="1"/>
  <c r="L32" i="10"/>
  <c r="B32" i="10" s="1"/>
  <c r="L33" i="10"/>
  <c r="B33" i="10" s="1"/>
  <c r="L34" i="10"/>
  <c r="B34" i="10" s="1"/>
  <c r="L35" i="10"/>
  <c r="B35" i="10" s="1"/>
  <c r="L36" i="10"/>
  <c r="B36" i="10" s="1"/>
  <c r="L37" i="10"/>
  <c r="B37" i="10" s="1"/>
  <c r="L38" i="10"/>
  <c r="B38" i="10" s="1"/>
  <c r="L39" i="10"/>
  <c r="B39" i="10" s="1"/>
  <c r="L40" i="10"/>
  <c r="B40" i="10" s="1"/>
  <c r="L41" i="10"/>
  <c r="B41" i="10" s="1"/>
  <c r="L42" i="10"/>
  <c r="B42" i="10" s="1"/>
  <c r="L43" i="10"/>
  <c r="B43" i="10" s="1"/>
  <c r="L44" i="10"/>
  <c r="B44" i="10" s="1"/>
  <c r="L45" i="10"/>
  <c r="B45" i="10" s="1"/>
  <c r="L46" i="10"/>
  <c r="B46" i="10" s="1"/>
  <c r="L47" i="10"/>
  <c r="B47" i="10" s="1"/>
  <c r="L48" i="10"/>
  <c r="B48" i="10" s="1"/>
  <c r="L49" i="10"/>
  <c r="B49" i="10" s="1"/>
  <c r="L50" i="10"/>
  <c r="B50" i="10" s="1"/>
  <c r="L51" i="10"/>
  <c r="B51" i="10" s="1"/>
  <c r="L52" i="10"/>
  <c r="B52" i="10" s="1"/>
  <c r="L53" i="10"/>
  <c r="B53" i="10" s="1"/>
  <c r="L54" i="10"/>
  <c r="B54" i="10" s="1"/>
  <c r="L55" i="10"/>
  <c r="B55" i="10" s="1"/>
  <c r="L56" i="10"/>
  <c r="B56" i="10" s="1"/>
  <c r="L57" i="10"/>
  <c r="B57" i="10" s="1"/>
  <c r="L58" i="10"/>
  <c r="B58" i="10" s="1"/>
  <c r="L59" i="10"/>
  <c r="B59" i="10" s="1"/>
  <c r="L60" i="10"/>
  <c r="B60" i="10" s="1"/>
  <c r="L61" i="10"/>
  <c r="B61" i="10" s="1"/>
  <c r="L62" i="10"/>
  <c r="B62" i="10" s="1"/>
  <c r="L63" i="10"/>
  <c r="B63" i="10" s="1"/>
  <c r="L64" i="10"/>
  <c r="B64" i="10" s="1"/>
  <c r="L65" i="10"/>
  <c r="B65" i="10" s="1"/>
  <c r="L66" i="10"/>
  <c r="B66" i="10" s="1"/>
  <c r="L67" i="10"/>
  <c r="B67" i="10" s="1"/>
  <c r="L68" i="10"/>
  <c r="B68" i="10" s="1"/>
  <c r="L69" i="10"/>
  <c r="B69" i="10" s="1"/>
  <c r="L70" i="10"/>
  <c r="B70" i="10" s="1"/>
  <c r="L71" i="10"/>
  <c r="B71" i="10" s="1"/>
  <c r="L72" i="10"/>
  <c r="B72" i="10" s="1"/>
  <c r="L73" i="10"/>
  <c r="B73" i="10" s="1"/>
  <c r="L74" i="10"/>
  <c r="B74" i="10" s="1"/>
  <c r="L75" i="10"/>
  <c r="B75" i="10" s="1"/>
  <c r="L76" i="10"/>
  <c r="B76" i="10" s="1"/>
  <c r="L77" i="10"/>
  <c r="B77" i="10" s="1"/>
  <c r="L78" i="10"/>
  <c r="B78" i="10" s="1"/>
  <c r="L79" i="10"/>
  <c r="B79" i="10" s="1"/>
  <c r="L80" i="10"/>
  <c r="B80" i="10" s="1"/>
  <c r="L81" i="10"/>
  <c r="B81" i="10" s="1"/>
  <c r="L82" i="10"/>
  <c r="B82" i="10" s="1"/>
  <c r="L83" i="10"/>
  <c r="B83" i="10" s="1"/>
  <c r="L84" i="10"/>
  <c r="B84" i="10" s="1"/>
  <c r="L85" i="10"/>
  <c r="B85" i="10" s="1"/>
  <c r="L86" i="10"/>
  <c r="B86" i="10" s="1"/>
  <c r="L87" i="10"/>
  <c r="B87" i="10" s="1"/>
  <c r="L88" i="10"/>
  <c r="B88" i="10" s="1"/>
  <c r="L89" i="10"/>
  <c r="B89" i="10" s="1"/>
  <c r="L90" i="10"/>
  <c r="B90" i="10" s="1"/>
  <c r="L91" i="10"/>
  <c r="B91" i="10" s="1"/>
  <c r="L92" i="10"/>
  <c r="B92" i="10" s="1"/>
  <c r="L93" i="10"/>
  <c r="B93" i="10" s="1"/>
  <c r="L94" i="10"/>
  <c r="B94" i="10" s="1"/>
  <c r="L95" i="10"/>
  <c r="B95" i="10" s="1"/>
  <c r="L96" i="10"/>
  <c r="B96" i="10" s="1"/>
  <c r="L97" i="10"/>
  <c r="B97" i="10" s="1"/>
  <c r="L98" i="10"/>
  <c r="B98" i="10" s="1"/>
  <c r="L99" i="10"/>
  <c r="B99" i="10" s="1"/>
  <c r="L100" i="10"/>
  <c r="B100" i="10" s="1"/>
  <c r="L101" i="10"/>
  <c r="B101" i="10" s="1"/>
  <c r="L102" i="10"/>
  <c r="B102" i="10" s="1"/>
  <c r="L103" i="10"/>
  <c r="B103" i="10" s="1"/>
  <c r="L104" i="10"/>
  <c r="B104" i="10" s="1"/>
  <c r="L105" i="10"/>
  <c r="B105" i="10" s="1"/>
  <c r="L106" i="10"/>
  <c r="B106" i="10" s="1"/>
  <c r="L107" i="10"/>
  <c r="B107" i="10" s="1"/>
  <c r="L108" i="10"/>
  <c r="B108" i="10" s="1"/>
  <c r="L109" i="10"/>
  <c r="B109" i="10" s="1"/>
  <c r="L110" i="10"/>
  <c r="B110" i="10" s="1"/>
  <c r="L111" i="10"/>
  <c r="B111" i="10" s="1"/>
  <c r="L112" i="10"/>
  <c r="B112" i="10" s="1"/>
  <c r="L113" i="10"/>
  <c r="B113" i="10" s="1"/>
  <c r="L114" i="10"/>
  <c r="B114" i="10" s="1"/>
  <c r="L115" i="10"/>
  <c r="B115" i="10" s="1"/>
  <c r="L116" i="10"/>
  <c r="B116" i="10" s="1"/>
  <c r="L117" i="10"/>
  <c r="B117" i="10" s="1"/>
  <c r="L118" i="10"/>
  <c r="B118" i="10" s="1"/>
  <c r="L119" i="10"/>
  <c r="B119" i="10" s="1"/>
  <c r="L120" i="10"/>
  <c r="B120" i="10" s="1"/>
  <c r="L121" i="10"/>
  <c r="B121" i="10" s="1"/>
  <c r="L122" i="10"/>
  <c r="B122" i="10" s="1"/>
  <c r="L123" i="10"/>
  <c r="B123" i="10" s="1"/>
  <c r="L124" i="10"/>
  <c r="B124" i="10" s="1"/>
  <c r="L125" i="10"/>
  <c r="B125" i="10" s="1"/>
  <c r="L126" i="10"/>
  <c r="B126" i="10" s="1"/>
  <c r="L127" i="10"/>
  <c r="B127" i="10" s="1"/>
  <c r="L128" i="10"/>
  <c r="B128" i="10" s="1"/>
  <c r="L129" i="10"/>
  <c r="B129" i="10" s="1"/>
  <c r="L130" i="10"/>
  <c r="B130" i="10" s="1"/>
  <c r="L131" i="10"/>
  <c r="B131" i="10" s="1"/>
  <c r="L132" i="10"/>
  <c r="B132" i="10" s="1"/>
  <c r="L133" i="10"/>
  <c r="B133" i="10" s="1"/>
  <c r="L134" i="10"/>
  <c r="B134" i="10" s="1"/>
  <c r="L135" i="10"/>
  <c r="B135" i="10" s="1"/>
  <c r="L136" i="10"/>
  <c r="B136" i="10" s="1"/>
  <c r="L137" i="10"/>
  <c r="B137" i="10" s="1"/>
  <c r="L138" i="10"/>
  <c r="B138" i="10" s="1"/>
  <c r="L139" i="10"/>
  <c r="B139" i="10" s="1"/>
  <c r="L140" i="10"/>
  <c r="B140" i="10" s="1"/>
  <c r="L141" i="10"/>
  <c r="B141" i="10" s="1"/>
  <c r="L142" i="10"/>
  <c r="B142" i="10" s="1"/>
  <c r="L143" i="10"/>
  <c r="B143" i="10" s="1"/>
  <c r="L144" i="10"/>
  <c r="B144" i="10" s="1"/>
  <c r="L145" i="10"/>
  <c r="B145" i="10" s="1"/>
  <c r="L146" i="10"/>
  <c r="B146" i="10" s="1"/>
  <c r="L147" i="10"/>
  <c r="B147" i="10" s="1"/>
  <c r="L148" i="10"/>
  <c r="B148" i="10" s="1"/>
  <c r="L149" i="10"/>
  <c r="B149" i="10" s="1"/>
  <c r="L150" i="10"/>
  <c r="B150" i="10" s="1"/>
  <c r="L151" i="10"/>
  <c r="B151" i="10" s="1"/>
  <c r="L152" i="10"/>
  <c r="B152" i="10" s="1"/>
  <c r="L153" i="10"/>
  <c r="B153" i="10" s="1"/>
  <c r="L154" i="10"/>
  <c r="B154" i="10" s="1"/>
  <c r="L155" i="10"/>
  <c r="B155" i="10" s="1"/>
  <c r="L156" i="10"/>
  <c r="B156" i="10" s="1"/>
  <c r="L157" i="10"/>
  <c r="B157" i="10" s="1"/>
  <c r="L158" i="10"/>
  <c r="B158" i="10" s="1"/>
  <c r="L159" i="10"/>
  <c r="B159" i="10" s="1"/>
  <c r="L160" i="10"/>
  <c r="B160" i="10" s="1"/>
  <c r="L161" i="10"/>
  <c r="B161" i="10" s="1"/>
  <c r="L162" i="10"/>
  <c r="B162" i="10" s="1"/>
  <c r="L163" i="10"/>
  <c r="B163" i="10" s="1"/>
  <c r="L164" i="10"/>
  <c r="B164" i="10" s="1"/>
  <c r="L165" i="10"/>
  <c r="B165" i="10" s="1"/>
  <c r="L166" i="10"/>
  <c r="B166" i="10" s="1"/>
  <c r="L167" i="10"/>
  <c r="B167" i="10" s="1"/>
  <c r="L168" i="10"/>
  <c r="B168" i="10" s="1"/>
  <c r="L169" i="10"/>
  <c r="B169" i="10" s="1"/>
  <c r="L170" i="10"/>
  <c r="B170" i="10" s="1"/>
  <c r="L171" i="10"/>
  <c r="B171" i="10" s="1"/>
  <c r="L172" i="10"/>
  <c r="B172" i="10" s="1"/>
  <c r="L173" i="10"/>
  <c r="B173" i="10" s="1"/>
  <c r="L174" i="10"/>
  <c r="B174" i="10" s="1"/>
  <c r="L175" i="10"/>
  <c r="B175" i="10" s="1"/>
  <c r="L176" i="10"/>
  <c r="B176" i="10" s="1"/>
  <c r="L177" i="10"/>
  <c r="B177" i="10" s="1"/>
  <c r="L178" i="10"/>
  <c r="B178" i="10" s="1"/>
  <c r="L179" i="10"/>
  <c r="B179" i="10" s="1"/>
  <c r="L180" i="10"/>
  <c r="B180" i="10" s="1"/>
  <c r="L181" i="10"/>
  <c r="B181" i="10" s="1"/>
  <c r="L182" i="10"/>
  <c r="B182" i="10" s="1"/>
  <c r="L183" i="10"/>
  <c r="B183" i="10" s="1"/>
  <c r="L184" i="10"/>
  <c r="B184" i="10" s="1"/>
  <c r="L185" i="10"/>
  <c r="B185" i="10" s="1"/>
  <c r="L186" i="10"/>
  <c r="B186" i="10" s="1"/>
  <c r="L187" i="10"/>
  <c r="B187" i="10" s="1"/>
  <c r="L188" i="10"/>
  <c r="B188" i="10" s="1"/>
  <c r="L189" i="10"/>
  <c r="B189" i="10" s="1"/>
  <c r="L190" i="10"/>
  <c r="B190" i="10" s="1"/>
  <c r="L191" i="10"/>
  <c r="B191" i="10" s="1"/>
  <c r="L192" i="10"/>
  <c r="B192" i="10" s="1"/>
  <c r="L193" i="10"/>
  <c r="B193" i="10" s="1"/>
  <c r="L194" i="10"/>
  <c r="B194" i="10" s="1"/>
  <c r="L195" i="10"/>
  <c r="B195" i="10" s="1"/>
  <c r="L196" i="10"/>
  <c r="B196" i="10" s="1"/>
  <c r="L197" i="10"/>
  <c r="B197" i="10" s="1"/>
  <c r="L198" i="10"/>
  <c r="B198" i="10" s="1"/>
  <c r="L199" i="10"/>
  <c r="B199" i="10" s="1"/>
  <c r="L200" i="10"/>
  <c r="B200" i="10" s="1"/>
  <c r="L201" i="10"/>
  <c r="B201" i="10" s="1"/>
  <c r="L202" i="10"/>
  <c r="B202" i="10" s="1"/>
  <c r="L203" i="10"/>
  <c r="B203" i="10" s="1"/>
  <c r="L204" i="10"/>
  <c r="B204" i="10" s="1"/>
  <c r="L205" i="10"/>
  <c r="B205" i="10" s="1"/>
  <c r="L206" i="10"/>
  <c r="B206" i="10" s="1"/>
  <c r="L207" i="10"/>
  <c r="B207" i="10" s="1"/>
  <c r="L208" i="10"/>
  <c r="B208" i="10" s="1"/>
  <c r="L209" i="10"/>
  <c r="B209" i="10" s="1"/>
  <c r="L210" i="10"/>
  <c r="B210" i="10" s="1"/>
  <c r="L211" i="10"/>
  <c r="B211" i="10" s="1"/>
  <c r="L212" i="10"/>
  <c r="B212" i="10" s="1"/>
  <c r="L213" i="10"/>
  <c r="B213" i="10" s="1"/>
  <c r="L214" i="10"/>
  <c r="B214" i="10" s="1"/>
  <c r="L215" i="10"/>
  <c r="B215" i="10" s="1"/>
  <c r="L216" i="10"/>
  <c r="B216" i="10" s="1"/>
  <c r="L217" i="10"/>
  <c r="B217" i="10" s="1"/>
  <c r="L218" i="10"/>
  <c r="B218" i="10" s="1"/>
  <c r="L219" i="10"/>
  <c r="B219" i="10" s="1"/>
  <c r="L220" i="10"/>
  <c r="B220" i="10" s="1"/>
  <c r="L221" i="10"/>
  <c r="B221" i="10" s="1"/>
  <c r="L222" i="10"/>
  <c r="B222" i="10" s="1"/>
  <c r="L223" i="10"/>
  <c r="B223" i="10" s="1"/>
  <c r="L224" i="10"/>
  <c r="B224" i="10" s="1"/>
  <c r="L225" i="10"/>
  <c r="B225" i="10" s="1"/>
  <c r="L226" i="10"/>
  <c r="B226" i="10" s="1"/>
  <c r="L227" i="10"/>
  <c r="B227" i="10" s="1"/>
  <c r="L228" i="10"/>
  <c r="B228" i="10" s="1"/>
  <c r="L229" i="10"/>
  <c r="B229" i="10" s="1"/>
  <c r="L230" i="10"/>
  <c r="B230" i="10" s="1"/>
  <c r="L231" i="10"/>
  <c r="B231" i="10" s="1"/>
  <c r="L232" i="10"/>
  <c r="B232" i="10" s="1"/>
  <c r="L233" i="10"/>
  <c r="B233" i="10" s="1"/>
  <c r="L234" i="10"/>
  <c r="B234" i="10" s="1"/>
  <c r="L235" i="10"/>
  <c r="B235" i="10" s="1"/>
  <c r="L236" i="10"/>
  <c r="B236" i="10" s="1"/>
  <c r="L237" i="10"/>
  <c r="B237" i="10" s="1"/>
  <c r="L238" i="10"/>
  <c r="B238" i="10" s="1"/>
  <c r="L239" i="10"/>
  <c r="B239" i="10" s="1"/>
  <c r="L240" i="10"/>
  <c r="B240" i="10" s="1"/>
  <c r="L241" i="10"/>
  <c r="B241" i="10" s="1"/>
  <c r="L242" i="10"/>
  <c r="B242" i="10" s="1"/>
  <c r="L243" i="10"/>
  <c r="B243" i="10" s="1"/>
  <c r="L244" i="10"/>
  <c r="B244" i="10" s="1"/>
  <c r="L245" i="10"/>
  <c r="B245" i="10" s="1"/>
  <c r="L246" i="10"/>
  <c r="B246" i="10" s="1"/>
  <c r="L247" i="10"/>
  <c r="B247" i="10" s="1"/>
  <c r="L248" i="10"/>
  <c r="B248" i="10" s="1"/>
  <c r="L249" i="10"/>
  <c r="B249" i="10" s="1"/>
  <c r="L250" i="10"/>
  <c r="B250" i="10" s="1"/>
  <c r="L251" i="10"/>
  <c r="B251" i="10" s="1"/>
  <c r="L252" i="10"/>
  <c r="B252" i="10" s="1"/>
  <c r="L253" i="10"/>
  <c r="B253" i="10" s="1"/>
  <c r="L254" i="10"/>
  <c r="B254" i="10" s="1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AU288" i="5"/>
  <c r="AU7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U51" i="5"/>
  <c r="AU52" i="5"/>
  <c r="AU53" i="5"/>
  <c r="AU54" i="5"/>
  <c r="AU55" i="5"/>
  <c r="AU56" i="5"/>
  <c r="AU57" i="5"/>
  <c r="AU58" i="5"/>
  <c r="AU59" i="5"/>
  <c r="AU60" i="5"/>
  <c r="AU61" i="5"/>
  <c r="AU62" i="5"/>
  <c r="AU63" i="5"/>
  <c r="AU64" i="5"/>
  <c r="AU65" i="5"/>
  <c r="AU66" i="5"/>
  <c r="AU67" i="5"/>
  <c r="AU68" i="5"/>
  <c r="AU69" i="5"/>
  <c r="AU70" i="5"/>
  <c r="AU71" i="5"/>
  <c r="AU72" i="5"/>
  <c r="AU73" i="5"/>
  <c r="AU74" i="5"/>
  <c r="AU75" i="5"/>
  <c r="AU76" i="5"/>
  <c r="AU77" i="5"/>
  <c r="AU78" i="5"/>
  <c r="AU79" i="5"/>
  <c r="AU80" i="5"/>
  <c r="AU81" i="5"/>
  <c r="AU82" i="5"/>
  <c r="AU83" i="5"/>
  <c r="AU84" i="5"/>
  <c r="AU85" i="5"/>
  <c r="AU86" i="5"/>
  <c r="AU87" i="5"/>
  <c r="AU88" i="5"/>
  <c r="AU89" i="5"/>
  <c r="AU90" i="5"/>
  <c r="AU91" i="5"/>
  <c r="AU92" i="5"/>
  <c r="AU93" i="5"/>
  <c r="AU94" i="5"/>
  <c r="AU95" i="5"/>
  <c r="AU96" i="5"/>
  <c r="AU97" i="5"/>
  <c r="AU98" i="5"/>
  <c r="AU99" i="5"/>
  <c r="AU100" i="5"/>
  <c r="AU101" i="5"/>
  <c r="AU102" i="5"/>
  <c r="AU103" i="5"/>
  <c r="AU104" i="5"/>
  <c r="AU105" i="5"/>
  <c r="AU106" i="5"/>
  <c r="AU107" i="5"/>
  <c r="AU108" i="5"/>
  <c r="AU109" i="5"/>
  <c r="AU110" i="5"/>
  <c r="AU111" i="5"/>
  <c r="AU112" i="5"/>
  <c r="AU113" i="5"/>
  <c r="AU114" i="5"/>
  <c r="AU115" i="5"/>
  <c r="AU116" i="5"/>
  <c r="AU117" i="5"/>
  <c r="AU118" i="5"/>
  <c r="AU119" i="5"/>
  <c r="AU120" i="5"/>
  <c r="AU121" i="5"/>
  <c r="AU122" i="5"/>
  <c r="AU123" i="5"/>
  <c r="AU124" i="5"/>
  <c r="AU125" i="5"/>
  <c r="AU126" i="5"/>
  <c r="AU127" i="5"/>
  <c r="AU128" i="5"/>
  <c r="AU129" i="5"/>
  <c r="AU130" i="5"/>
  <c r="AU131" i="5"/>
  <c r="AU132" i="5"/>
  <c r="AU133" i="5"/>
  <c r="AU134" i="5"/>
  <c r="AU135" i="5"/>
  <c r="AU136" i="5"/>
  <c r="AU137" i="5"/>
  <c r="AU138" i="5"/>
  <c r="AU139" i="5"/>
  <c r="AU140" i="5"/>
  <c r="AU141" i="5"/>
  <c r="AU142" i="5"/>
  <c r="AU143" i="5"/>
  <c r="AU144" i="5"/>
  <c r="AU145" i="5"/>
  <c r="AU146" i="5"/>
  <c r="AU147" i="5"/>
  <c r="AU148" i="5"/>
  <c r="AU149" i="5"/>
  <c r="AU150" i="5"/>
  <c r="AU151" i="5"/>
  <c r="AU152" i="5"/>
  <c r="AU153" i="5"/>
  <c r="AU154" i="5"/>
  <c r="AU155" i="5"/>
  <c r="AU156" i="5"/>
  <c r="AU157" i="5"/>
  <c r="AU158" i="5"/>
  <c r="AU159" i="5"/>
  <c r="AU160" i="5"/>
  <c r="AU161" i="5"/>
  <c r="AU162" i="5"/>
  <c r="AU163" i="5"/>
  <c r="AU164" i="5"/>
  <c r="AU165" i="5"/>
  <c r="AU166" i="5"/>
  <c r="AU167" i="5"/>
  <c r="AU168" i="5"/>
  <c r="AU169" i="5"/>
  <c r="AU170" i="5"/>
  <c r="AU171" i="5"/>
  <c r="AU172" i="5"/>
  <c r="AU173" i="5"/>
  <c r="AU174" i="5"/>
  <c r="AU175" i="5"/>
  <c r="AU176" i="5"/>
  <c r="AU177" i="5"/>
  <c r="AU178" i="5"/>
  <c r="AU179" i="5"/>
  <c r="AU180" i="5"/>
  <c r="AU181" i="5"/>
  <c r="AU182" i="5"/>
  <c r="AU183" i="5"/>
  <c r="AU184" i="5"/>
  <c r="AU185" i="5"/>
  <c r="AU186" i="5"/>
  <c r="AU187" i="5"/>
  <c r="AU188" i="5"/>
  <c r="AU189" i="5"/>
  <c r="AU190" i="5"/>
  <c r="AU191" i="5"/>
  <c r="AU192" i="5"/>
  <c r="AU193" i="5"/>
  <c r="AU194" i="5"/>
  <c r="AU195" i="5"/>
  <c r="AU196" i="5"/>
  <c r="AU197" i="5"/>
  <c r="AU198" i="5"/>
  <c r="AU199" i="5"/>
  <c r="AU200" i="5"/>
  <c r="AU201" i="5"/>
  <c r="AU202" i="5"/>
  <c r="AU203" i="5"/>
  <c r="AU204" i="5"/>
  <c r="AU205" i="5"/>
  <c r="AU206" i="5"/>
  <c r="AU207" i="5"/>
  <c r="AU208" i="5"/>
  <c r="AU209" i="5"/>
  <c r="AU210" i="5"/>
  <c r="AU211" i="5"/>
  <c r="AU212" i="5"/>
  <c r="AU213" i="5"/>
  <c r="AU214" i="5"/>
  <c r="AU215" i="5"/>
  <c r="AU216" i="5"/>
  <c r="AU217" i="5"/>
  <c r="AU218" i="5"/>
  <c r="AU219" i="5"/>
  <c r="AU220" i="5"/>
  <c r="AU221" i="5"/>
  <c r="AU222" i="5"/>
  <c r="AU223" i="5"/>
  <c r="AU224" i="5"/>
  <c r="AU225" i="5"/>
  <c r="AU226" i="5"/>
  <c r="AU227" i="5"/>
  <c r="AU228" i="5"/>
  <c r="AU229" i="5"/>
  <c r="AU230" i="5"/>
  <c r="AU231" i="5"/>
  <c r="AU232" i="5"/>
  <c r="AU233" i="5"/>
  <c r="AU234" i="5"/>
  <c r="AU235" i="5"/>
  <c r="AU236" i="5"/>
  <c r="AU237" i="5"/>
  <c r="AU238" i="5"/>
  <c r="AU239" i="5"/>
  <c r="AU240" i="5"/>
  <c r="AU241" i="5"/>
  <c r="AU242" i="5"/>
  <c r="AU243" i="5"/>
  <c r="AU244" i="5"/>
  <c r="AU245" i="5"/>
  <c r="AU246" i="5"/>
  <c r="AU247" i="5"/>
  <c r="AU248" i="5"/>
  <c r="AU249" i="5"/>
  <c r="AU250" i="5"/>
  <c r="AU251" i="5"/>
  <c r="AU252" i="5"/>
  <c r="AU253" i="5"/>
  <c r="AU254" i="5"/>
  <c r="AU255" i="5"/>
  <c r="AU256" i="5"/>
  <c r="AU257" i="5"/>
  <c r="AU258" i="5"/>
  <c r="AU259" i="5"/>
  <c r="AU260" i="5"/>
  <c r="AU261" i="5"/>
  <c r="AU262" i="5"/>
  <c r="AU263" i="5"/>
  <c r="AU264" i="5"/>
  <c r="AU265" i="5"/>
  <c r="AU266" i="5"/>
  <c r="AU267" i="5"/>
  <c r="AU268" i="5"/>
  <c r="AU269" i="5"/>
  <c r="AU270" i="5"/>
  <c r="AU271" i="5"/>
  <c r="AU272" i="5"/>
  <c r="AU273" i="5"/>
  <c r="AU274" i="5"/>
  <c r="AU275" i="5"/>
  <c r="AU276" i="5"/>
  <c r="AU277" i="5"/>
  <c r="AU278" i="5"/>
  <c r="AU279" i="5"/>
  <c r="AU280" i="5"/>
  <c r="AU281" i="5"/>
  <c r="AU282" i="5"/>
  <c r="AU283" i="5"/>
  <c r="AU284" i="5"/>
  <c r="AU285" i="5"/>
  <c r="AU286" i="5"/>
  <c r="AU287" i="5"/>
  <c r="AU6" i="5"/>
  <c r="AU5" i="5"/>
  <c r="L7" i="10"/>
  <c r="AR268" i="5"/>
  <c r="AS268" i="5"/>
  <c r="AT268" i="5"/>
  <c r="AV268" i="5"/>
  <c r="AR269" i="5"/>
  <c r="AS269" i="5"/>
  <c r="AT269" i="5"/>
  <c r="AV269" i="5"/>
  <c r="AR270" i="5"/>
  <c r="AS270" i="5"/>
  <c r="AT270" i="5"/>
  <c r="AV270" i="5"/>
  <c r="AR271" i="5"/>
  <c r="AS271" i="5"/>
  <c r="AT271" i="5"/>
  <c r="AV271" i="5"/>
  <c r="AR272" i="5"/>
  <c r="AS272" i="5"/>
  <c r="AT272" i="5"/>
  <c r="AV272" i="5"/>
  <c r="AR273" i="5"/>
  <c r="AT273" i="5"/>
  <c r="AV273" i="5"/>
  <c r="AR274" i="5"/>
  <c r="AS274" i="5"/>
  <c r="AT274" i="5"/>
  <c r="AV274" i="5"/>
  <c r="AR275" i="5"/>
  <c r="AS275" i="5"/>
  <c r="AT275" i="5"/>
  <c r="AV275" i="5"/>
  <c r="AW275" i="5"/>
  <c r="AX275" i="5"/>
  <c r="AY275" i="5"/>
  <c r="AR276" i="5"/>
  <c r="AS276" i="5"/>
  <c r="AT276" i="5"/>
  <c r="AV276" i="5"/>
  <c r="AR277" i="5"/>
  <c r="AS277" i="5"/>
  <c r="AT277" i="5"/>
  <c r="AV277" i="5"/>
  <c r="AR278" i="5"/>
  <c r="AS278" i="5"/>
  <c r="AT278" i="5"/>
  <c r="AV278" i="5"/>
  <c r="AR279" i="5"/>
  <c r="AT279" i="5"/>
  <c r="AV279" i="5"/>
  <c r="AR280" i="5"/>
  <c r="AS280" i="5"/>
  <c r="AT280" i="5"/>
  <c r="AV280" i="5"/>
  <c r="AR281" i="5"/>
  <c r="AS281" i="5"/>
  <c r="AT281" i="5"/>
  <c r="AV281" i="5"/>
  <c r="AR282" i="5"/>
  <c r="AS282" i="5"/>
  <c r="AT282" i="5"/>
  <c r="AV282" i="5"/>
  <c r="AR283" i="5"/>
  <c r="AS283" i="5"/>
  <c r="AT283" i="5"/>
  <c r="AV283" i="5"/>
  <c r="AR284" i="5"/>
  <c r="AS284" i="5"/>
  <c r="AT284" i="5"/>
  <c r="AV284" i="5"/>
  <c r="AR285" i="5"/>
  <c r="AS285" i="5"/>
  <c r="AT285" i="5"/>
  <c r="AV285" i="5"/>
  <c r="AW285" i="5"/>
  <c r="AX285" i="5"/>
  <c r="AY285" i="5"/>
  <c r="AR286" i="5"/>
  <c r="AS286" i="5"/>
  <c r="AT286" i="5"/>
  <c r="AV286" i="5"/>
  <c r="AR287" i="5"/>
  <c r="AS287" i="5"/>
  <c r="AT287" i="5"/>
  <c r="AV287" i="5"/>
  <c r="AR288" i="5"/>
  <c r="AS288" i="5"/>
  <c r="AT288" i="5"/>
  <c r="AV288" i="5"/>
  <c r="AM288" i="5"/>
  <c r="AN288" i="5" s="1"/>
  <c r="AY288" i="5" s="1"/>
  <c r="AK288" i="5"/>
  <c r="AI288" i="5"/>
  <c r="AG288" i="5"/>
  <c r="AE288" i="5"/>
  <c r="AC288" i="5"/>
  <c r="AA288" i="5"/>
  <c r="Y288" i="5"/>
  <c r="X288" i="5"/>
  <c r="AM287" i="5"/>
  <c r="AN287" i="5" s="1"/>
  <c r="AY287" i="5" s="1"/>
  <c r="AK287" i="5"/>
  <c r="AI287" i="5"/>
  <c r="AG287" i="5"/>
  <c r="AE287" i="5"/>
  <c r="AC287" i="5"/>
  <c r="AA287" i="5"/>
  <c r="Y287" i="5"/>
  <c r="X287" i="5"/>
  <c r="AM286" i="5"/>
  <c r="AN286" i="5" s="1"/>
  <c r="AY286" i="5" s="1"/>
  <c r="AK286" i="5"/>
  <c r="AI286" i="5"/>
  <c r="AG286" i="5"/>
  <c r="AE286" i="5"/>
  <c r="AC286" i="5"/>
  <c r="AA286" i="5"/>
  <c r="Y286" i="5"/>
  <c r="X286" i="5"/>
  <c r="AM285" i="5"/>
  <c r="AE285" i="5"/>
  <c r="AC285" i="5"/>
  <c r="Y285" i="5"/>
  <c r="X285" i="5"/>
  <c r="AM284" i="5"/>
  <c r="AN284" i="5" s="1"/>
  <c r="AY284" i="5" s="1"/>
  <c r="AK284" i="5"/>
  <c r="AI284" i="5"/>
  <c r="AG284" i="5"/>
  <c r="AE284" i="5"/>
  <c r="AC284" i="5"/>
  <c r="AA284" i="5"/>
  <c r="Y284" i="5"/>
  <c r="X284" i="5"/>
  <c r="AM283" i="5"/>
  <c r="AN283" i="5" s="1"/>
  <c r="AY283" i="5" s="1"/>
  <c r="AK283" i="5"/>
  <c r="AI283" i="5"/>
  <c r="AG283" i="5"/>
  <c r="AE283" i="5"/>
  <c r="AC283" i="5"/>
  <c r="AA283" i="5"/>
  <c r="Y283" i="5"/>
  <c r="X283" i="5"/>
  <c r="AM282" i="5"/>
  <c r="AN282" i="5" s="1"/>
  <c r="AY282" i="5" s="1"/>
  <c r="AK282" i="5"/>
  <c r="AI282" i="5"/>
  <c r="AG282" i="5"/>
  <c r="AE282" i="5"/>
  <c r="AC282" i="5"/>
  <c r="AA282" i="5"/>
  <c r="Y282" i="5"/>
  <c r="X282" i="5"/>
  <c r="AM281" i="5"/>
  <c r="AN281" i="5" s="1"/>
  <c r="AY281" i="5" s="1"/>
  <c r="AK281" i="5"/>
  <c r="AI281" i="5"/>
  <c r="AG281" i="5"/>
  <c r="AE281" i="5"/>
  <c r="AC281" i="5"/>
  <c r="AA281" i="5"/>
  <c r="Y281" i="5"/>
  <c r="X281" i="5"/>
  <c r="AM280" i="5"/>
  <c r="AN280" i="5" s="1"/>
  <c r="AY280" i="5" s="1"/>
  <c r="AK280" i="5"/>
  <c r="AI280" i="5"/>
  <c r="AG280" i="5"/>
  <c r="AE280" i="5"/>
  <c r="AC280" i="5"/>
  <c r="AA280" i="5"/>
  <c r="Y280" i="5"/>
  <c r="Z280" i="5" s="1"/>
  <c r="X280" i="5"/>
  <c r="AN279" i="5"/>
  <c r="AY279" i="5" s="1"/>
  <c r="AM279" i="5"/>
  <c r="AK279" i="5"/>
  <c r="AI279" i="5"/>
  <c r="AG279" i="5"/>
  <c r="AE279" i="5"/>
  <c r="AC279" i="5"/>
  <c r="AA279" i="5"/>
  <c r="Y279" i="5"/>
  <c r="X279" i="5"/>
  <c r="B279" i="5"/>
  <c r="AS279" i="5" s="1"/>
  <c r="AM278" i="5"/>
  <c r="AN278" i="5" s="1"/>
  <c r="AY278" i="5" s="1"/>
  <c r="AK278" i="5"/>
  <c r="AI278" i="5"/>
  <c r="AG278" i="5"/>
  <c r="AE278" i="5"/>
  <c r="AC278" i="5"/>
  <c r="AA278" i="5"/>
  <c r="Y278" i="5"/>
  <c r="Z278" i="5" s="1"/>
  <c r="X278" i="5"/>
  <c r="AN277" i="5"/>
  <c r="AY277" i="5" s="1"/>
  <c r="AM277" i="5"/>
  <c r="AK277" i="5"/>
  <c r="AI277" i="5"/>
  <c r="AG277" i="5"/>
  <c r="AE277" i="5"/>
  <c r="AC277" i="5"/>
  <c r="AA277" i="5"/>
  <c r="Y277" i="5"/>
  <c r="X277" i="5"/>
  <c r="AM276" i="5"/>
  <c r="AN276" i="5" s="1"/>
  <c r="AY276" i="5" s="1"/>
  <c r="AK276" i="5"/>
  <c r="AI276" i="5"/>
  <c r="AG276" i="5"/>
  <c r="AE276" i="5"/>
  <c r="AC276" i="5"/>
  <c r="AA276" i="5"/>
  <c r="Y276" i="5"/>
  <c r="X276" i="5"/>
  <c r="AC275" i="5"/>
  <c r="AA275" i="5"/>
  <c r="Y275" i="5"/>
  <c r="X275" i="5"/>
  <c r="AM274" i="5"/>
  <c r="AN274" i="5" s="1"/>
  <c r="AY274" i="5" s="1"/>
  <c r="AK274" i="5"/>
  <c r="AI274" i="5"/>
  <c r="AG274" i="5"/>
  <c r="AE274" i="5"/>
  <c r="AC274" i="5"/>
  <c r="AA274" i="5"/>
  <c r="Y274" i="5"/>
  <c r="X274" i="5"/>
  <c r="AM273" i="5"/>
  <c r="AN273" i="5" s="1"/>
  <c r="AY273" i="5" s="1"/>
  <c r="AK273" i="5"/>
  <c r="AI273" i="5"/>
  <c r="AG273" i="5"/>
  <c r="AE273" i="5"/>
  <c r="AC273" i="5"/>
  <c r="AA273" i="5"/>
  <c r="Y273" i="5"/>
  <c r="Z273" i="5" s="1"/>
  <c r="X273" i="5"/>
  <c r="B273" i="5"/>
  <c r="AS273" i="5" s="1"/>
  <c r="AM272" i="5"/>
  <c r="AN272" i="5" s="1"/>
  <c r="AY272" i="5" s="1"/>
  <c r="AK272" i="5"/>
  <c r="AI272" i="5"/>
  <c r="AG272" i="5"/>
  <c r="AE272" i="5"/>
  <c r="AC272" i="5"/>
  <c r="AA272" i="5"/>
  <c r="Y272" i="5"/>
  <c r="X272" i="5"/>
  <c r="AN271" i="5"/>
  <c r="AY271" i="5" s="1"/>
  <c r="AM271" i="5"/>
  <c r="AK271" i="5"/>
  <c r="AI271" i="5"/>
  <c r="AG271" i="5"/>
  <c r="AE271" i="5"/>
  <c r="AC271" i="5"/>
  <c r="AA271" i="5"/>
  <c r="Y271" i="5"/>
  <c r="X271" i="5"/>
  <c r="AM270" i="5"/>
  <c r="AN270" i="5" s="1"/>
  <c r="AY270" i="5" s="1"/>
  <c r="AK270" i="5"/>
  <c r="AI270" i="5"/>
  <c r="AG270" i="5"/>
  <c r="AE270" i="5"/>
  <c r="AC270" i="5"/>
  <c r="AA270" i="5"/>
  <c r="Y270" i="5"/>
  <c r="X270" i="5"/>
  <c r="AM269" i="5"/>
  <c r="AN269" i="5" s="1"/>
  <c r="AY269" i="5" s="1"/>
  <c r="AK269" i="5"/>
  <c r="AI269" i="5"/>
  <c r="AG269" i="5"/>
  <c r="AE269" i="5"/>
  <c r="AC269" i="5"/>
  <c r="AA269" i="5"/>
  <c r="Y269" i="5"/>
  <c r="X269" i="5"/>
  <c r="AB269" i="5" s="1"/>
  <c r="AD269" i="5" s="1"/>
  <c r="AF269" i="5" s="1"/>
  <c r="AH269" i="5" s="1"/>
  <c r="AJ269" i="5" s="1"/>
  <c r="AL269" i="5" s="1"/>
  <c r="AX269" i="5" s="1"/>
  <c r="AM268" i="5"/>
  <c r="AN268" i="5" s="1"/>
  <c r="AY268" i="5" s="1"/>
  <c r="AK268" i="5"/>
  <c r="AI268" i="5"/>
  <c r="AG268" i="5"/>
  <c r="AE268" i="5"/>
  <c r="AC268" i="5"/>
  <c r="AA268" i="5"/>
  <c r="Y268" i="5"/>
  <c r="Z268" i="5" s="1"/>
  <c r="X268" i="5"/>
  <c r="AM267" i="5"/>
  <c r="AN267" i="5" s="1"/>
  <c r="AY267" i="5" s="1"/>
  <c r="AK267" i="5"/>
  <c r="AI267" i="5"/>
  <c r="AG267" i="5"/>
  <c r="AE267" i="5"/>
  <c r="AC267" i="5"/>
  <c r="AA267" i="5"/>
  <c r="Y267" i="5"/>
  <c r="X267" i="5"/>
  <c r="AM266" i="5"/>
  <c r="AN266" i="5" s="1"/>
  <c r="AK266" i="5"/>
  <c r="AI266" i="5"/>
  <c r="AG266" i="5"/>
  <c r="AE266" i="5"/>
  <c r="AC266" i="5"/>
  <c r="AA266" i="5"/>
  <c r="Y266" i="5"/>
  <c r="X266" i="5"/>
  <c r="AM265" i="5"/>
  <c r="AN265" i="5" s="1"/>
  <c r="AK265" i="5"/>
  <c r="AI265" i="5"/>
  <c r="AG265" i="5"/>
  <c r="AE265" i="5"/>
  <c r="AC265" i="5"/>
  <c r="AA265" i="5"/>
  <c r="Y265" i="5"/>
  <c r="X265" i="5"/>
  <c r="AM264" i="5"/>
  <c r="AN264" i="5" s="1"/>
  <c r="AK264" i="5"/>
  <c r="AI264" i="5"/>
  <c r="AG264" i="5"/>
  <c r="AE264" i="5"/>
  <c r="AC264" i="5"/>
  <c r="AA264" i="5"/>
  <c r="Y264" i="5"/>
  <c r="Z264" i="5" s="1"/>
  <c r="X264" i="5"/>
  <c r="AM263" i="5"/>
  <c r="AN263" i="5" s="1"/>
  <c r="AY263" i="5" s="1"/>
  <c r="AK263" i="5"/>
  <c r="AI263" i="5"/>
  <c r="AG263" i="5"/>
  <c r="AE263" i="5"/>
  <c r="AC263" i="5"/>
  <c r="AA263" i="5"/>
  <c r="Y263" i="5"/>
  <c r="X263" i="5"/>
  <c r="AM262" i="5"/>
  <c r="AN262" i="5" s="1"/>
  <c r="AK262" i="5"/>
  <c r="AI262" i="5"/>
  <c r="AG262" i="5"/>
  <c r="AE262" i="5"/>
  <c r="AC262" i="5"/>
  <c r="AA262" i="5"/>
  <c r="Y262" i="5"/>
  <c r="X262" i="5"/>
  <c r="AM261" i="5"/>
  <c r="AN261" i="5" s="1"/>
  <c r="AK261" i="5"/>
  <c r="AI261" i="5"/>
  <c r="AG261" i="5"/>
  <c r="AE261" i="5"/>
  <c r="AC261" i="5"/>
  <c r="AA261" i="5"/>
  <c r="Y261" i="5"/>
  <c r="X261" i="5"/>
  <c r="AM260" i="5"/>
  <c r="AN260" i="5" s="1"/>
  <c r="AK260" i="5"/>
  <c r="AI260" i="5"/>
  <c r="AG260" i="5"/>
  <c r="AE260" i="5"/>
  <c r="AC260" i="5"/>
  <c r="AA260" i="5"/>
  <c r="Y260" i="5"/>
  <c r="X260" i="5"/>
  <c r="Y259" i="5"/>
  <c r="X259" i="5"/>
  <c r="AM258" i="5"/>
  <c r="AN258" i="5" s="1"/>
  <c r="AK258" i="5"/>
  <c r="AI258" i="5"/>
  <c r="AG258" i="5"/>
  <c r="AE258" i="5"/>
  <c r="AC258" i="5"/>
  <c r="AA258" i="5"/>
  <c r="Y258" i="5"/>
  <c r="X258" i="5"/>
  <c r="AM257" i="5"/>
  <c r="AN257" i="5" s="1"/>
  <c r="AK257" i="5"/>
  <c r="AI257" i="5"/>
  <c r="AG257" i="5"/>
  <c r="AE257" i="5"/>
  <c r="AC257" i="5"/>
  <c r="AA257" i="5"/>
  <c r="Y257" i="5"/>
  <c r="X257" i="5"/>
  <c r="AM256" i="5"/>
  <c r="AN256" i="5" s="1"/>
  <c r="AK256" i="5"/>
  <c r="AI256" i="5"/>
  <c r="AG256" i="5"/>
  <c r="AE256" i="5"/>
  <c r="AC256" i="5"/>
  <c r="AA256" i="5"/>
  <c r="Y256" i="5"/>
  <c r="X256" i="5"/>
  <c r="AM255" i="5"/>
  <c r="AN255" i="5" s="1"/>
  <c r="AK255" i="5"/>
  <c r="AI255" i="5"/>
  <c r="AG255" i="5"/>
  <c r="AE255" i="5"/>
  <c r="AC255" i="5"/>
  <c r="AA255" i="5"/>
  <c r="Y255" i="5"/>
  <c r="Z255" i="5" s="1"/>
  <c r="X255" i="5"/>
  <c r="AM254" i="5"/>
  <c r="AN254" i="5" s="1"/>
  <c r="AK254" i="5"/>
  <c r="AI254" i="5"/>
  <c r="AG254" i="5"/>
  <c r="AE254" i="5"/>
  <c r="AC254" i="5"/>
  <c r="AA254" i="5"/>
  <c r="Y254" i="5"/>
  <c r="X254" i="5"/>
  <c r="AM253" i="5"/>
  <c r="AN253" i="5" s="1"/>
  <c r="AK253" i="5"/>
  <c r="AI253" i="5"/>
  <c r="AG253" i="5"/>
  <c r="AE253" i="5"/>
  <c r="AC253" i="5"/>
  <c r="AA253" i="5"/>
  <c r="Y253" i="5"/>
  <c r="X253" i="5"/>
  <c r="AM252" i="5"/>
  <c r="AN252" i="5" s="1"/>
  <c r="AK252" i="5"/>
  <c r="AI252" i="5"/>
  <c r="AG252" i="5"/>
  <c r="AE252" i="5"/>
  <c r="AC252" i="5"/>
  <c r="AA252" i="5"/>
  <c r="Y252" i="5"/>
  <c r="X252" i="5"/>
  <c r="AM251" i="5"/>
  <c r="AN251" i="5" s="1"/>
  <c r="AK251" i="5"/>
  <c r="AI251" i="5"/>
  <c r="AG251" i="5"/>
  <c r="AE251" i="5"/>
  <c r="AC251" i="5"/>
  <c r="AA251" i="5"/>
  <c r="Y251" i="5"/>
  <c r="X251" i="5"/>
  <c r="AN250" i="5"/>
  <c r="AM250" i="5"/>
  <c r="AK250" i="5"/>
  <c r="AI250" i="5"/>
  <c r="AG250" i="5"/>
  <c r="AE250" i="5"/>
  <c r="AC250" i="5"/>
  <c r="AA250" i="5"/>
  <c r="Y250" i="5"/>
  <c r="X250" i="5"/>
  <c r="AM249" i="5"/>
  <c r="AN249" i="5" s="1"/>
  <c r="AK249" i="5"/>
  <c r="AI249" i="5"/>
  <c r="AG249" i="5"/>
  <c r="AE249" i="5"/>
  <c r="AC249" i="5"/>
  <c r="AA249" i="5"/>
  <c r="Y249" i="5"/>
  <c r="X249" i="5"/>
  <c r="AM248" i="5"/>
  <c r="AN248" i="5" s="1"/>
  <c r="AK248" i="5"/>
  <c r="AI248" i="5"/>
  <c r="AG248" i="5"/>
  <c r="AE248" i="5"/>
  <c r="AC248" i="5"/>
  <c r="AA248" i="5"/>
  <c r="Y248" i="5"/>
  <c r="X248" i="5"/>
  <c r="AB248" i="5" s="1"/>
  <c r="AM247" i="5"/>
  <c r="AN247" i="5" s="1"/>
  <c r="AK247" i="5"/>
  <c r="AI247" i="5"/>
  <c r="AG247" i="5"/>
  <c r="AE247" i="5"/>
  <c r="AC247" i="5"/>
  <c r="AA247" i="5"/>
  <c r="Y247" i="5"/>
  <c r="X247" i="5"/>
  <c r="AN246" i="5"/>
  <c r="AM246" i="5"/>
  <c r="AK246" i="5"/>
  <c r="AI246" i="5"/>
  <c r="AG246" i="5"/>
  <c r="AE246" i="5"/>
  <c r="AC246" i="5"/>
  <c r="AA246" i="5"/>
  <c r="Y246" i="5"/>
  <c r="X246" i="5"/>
  <c r="AM245" i="5"/>
  <c r="AN245" i="5" s="1"/>
  <c r="AK245" i="5"/>
  <c r="AI245" i="5"/>
  <c r="AG245" i="5"/>
  <c r="AE245" i="5"/>
  <c r="AC245" i="5"/>
  <c r="AA245" i="5"/>
  <c r="Y245" i="5"/>
  <c r="X245" i="5"/>
  <c r="AM244" i="5"/>
  <c r="AN244" i="5" s="1"/>
  <c r="AK244" i="5"/>
  <c r="AI244" i="5"/>
  <c r="AG244" i="5"/>
  <c r="AE244" i="5"/>
  <c r="AC244" i="5"/>
  <c r="AA244" i="5"/>
  <c r="Y244" i="5"/>
  <c r="X244" i="5"/>
  <c r="AB244" i="5" s="1"/>
  <c r="AD244" i="5" s="1"/>
  <c r="AF244" i="5" s="1"/>
  <c r="AH244" i="5" s="1"/>
  <c r="AJ244" i="5" s="1"/>
  <c r="AL244" i="5" s="1"/>
  <c r="AM243" i="5"/>
  <c r="AN243" i="5" s="1"/>
  <c r="AK243" i="5"/>
  <c r="AI243" i="5"/>
  <c r="AG243" i="5"/>
  <c r="AE243" i="5"/>
  <c r="AC243" i="5"/>
  <c r="AA243" i="5"/>
  <c r="Y243" i="5"/>
  <c r="Z243" i="5" s="1"/>
  <c r="X243" i="5"/>
  <c r="AM242" i="5"/>
  <c r="AN242" i="5" s="1"/>
  <c r="AK242" i="5"/>
  <c r="AI242" i="5"/>
  <c r="AG242" i="5"/>
  <c r="AE242" i="5"/>
  <c r="AC242" i="5"/>
  <c r="AA242" i="5"/>
  <c r="Y242" i="5"/>
  <c r="X242" i="5"/>
  <c r="AM241" i="5"/>
  <c r="AN241" i="5" s="1"/>
  <c r="AK241" i="5"/>
  <c r="AI241" i="5"/>
  <c r="AG241" i="5"/>
  <c r="AE241" i="5"/>
  <c r="AC241" i="5"/>
  <c r="AA241" i="5"/>
  <c r="Y241" i="5"/>
  <c r="X241" i="5"/>
  <c r="AM240" i="5"/>
  <c r="AN240" i="5" s="1"/>
  <c r="AK240" i="5"/>
  <c r="AI240" i="5"/>
  <c r="AG240" i="5"/>
  <c r="AE240" i="5"/>
  <c r="AC240" i="5"/>
  <c r="AA240" i="5"/>
  <c r="Y240" i="5"/>
  <c r="X240" i="5"/>
  <c r="AM239" i="5"/>
  <c r="AN239" i="5" s="1"/>
  <c r="AI239" i="5"/>
  <c r="AG239" i="5"/>
  <c r="AE239" i="5"/>
  <c r="AC239" i="5"/>
  <c r="AA239" i="5"/>
  <c r="AB239" i="5" s="1"/>
  <c r="AD239" i="5" s="1"/>
  <c r="AF239" i="5" s="1"/>
  <c r="AH239" i="5" s="1"/>
  <c r="X239" i="5"/>
  <c r="Z239" i="5" s="1"/>
  <c r="AM238" i="5"/>
  <c r="AN238" i="5" s="1"/>
  <c r="AK238" i="5"/>
  <c r="AI238" i="5"/>
  <c r="AG238" i="5"/>
  <c r="AE238" i="5"/>
  <c r="AC238" i="5"/>
  <c r="AA238" i="5"/>
  <c r="Y238" i="5"/>
  <c r="X238" i="5"/>
  <c r="AM237" i="5"/>
  <c r="AN237" i="5" s="1"/>
  <c r="AK237" i="5"/>
  <c r="AI237" i="5"/>
  <c r="AG237" i="5"/>
  <c r="AE237" i="5"/>
  <c r="AC237" i="5"/>
  <c r="AA237" i="5"/>
  <c r="Y237" i="5"/>
  <c r="X237" i="5"/>
  <c r="AM236" i="5"/>
  <c r="AN236" i="5" s="1"/>
  <c r="AK236" i="5"/>
  <c r="AI236" i="5"/>
  <c r="AG236" i="5"/>
  <c r="AE236" i="5"/>
  <c r="AC236" i="5"/>
  <c r="AA236" i="5"/>
  <c r="Y236" i="5"/>
  <c r="X236" i="5"/>
  <c r="AM235" i="5"/>
  <c r="AN235" i="5" s="1"/>
  <c r="AK235" i="5"/>
  <c r="AI235" i="5"/>
  <c r="AG235" i="5"/>
  <c r="AE235" i="5"/>
  <c r="AC235" i="5"/>
  <c r="AA235" i="5"/>
  <c r="Y235" i="5"/>
  <c r="X235" i="5"/>
  <c r="AN234" i="5"/>
  <c r="AM234" i="5"/>
  <c r="AK234" i="5"/>
  <c r="AI234" i="5"/>
  <c r="AG234" i="5"/>
  <c r="AE234" i="5"/>
  <c r="AC234" i="5"/>
  <c r="AA234" i="5"/>
  <c r="Y234" i="5"/>
  <c r="X234" i="5"/>
  <c r="AM233" i="5"/>
  <c r="AN233" i="5" s="1"/>
  <c r="AK233" i="5"/>
  <c r="AI233" i="5"/>
  <c r="AG233" i="5"/>
  <c r="AE233" i="5"/>
  <c r="AC233" i="5"/>
  <c r="AA233" i="5"/>
  <c r="Y233" i="5"/>
  <c r="X233" i="5"/>
  <c r="AM232" i="5"/>
  <c r="AN232" i="5" s="1"/>
  <c r="AK232" i="5"/>
  <c r="AI232" i="5"/>
  <c r="AG232" i="5"/>
  <c r="AE232" i="5"/>
  <c r="AC232" i="5"/>
  <c r="AA232" i="5"/>
  <c r="Y232" i="5"/>
  <c r="X232" i="5"/>
  <c r="AB232" i="5" s="1"/>
  <c r="AM231" i="5"/>
  <c r="AN231" i="5" s="1"/>
  <c r="AK231" i="5"/>
  <c r="AI231" i="5"/>
  <c r="AG231" i="5"/>
  <c r="AE231" i="5"/>
  <c r="AC231" i="5"/>
  <c r="AA231" i="5"/>
  <c r="Y231" i="5"/>
  <c r="X231" i="5"/>
  <c r="AM230" i="5"/>
  <c r="AN230" i="5" s="1"/>
  <c r="AK230" i="5"/>
  <c r="AI230" i="5"/>
  <c r="AG230" i="5"/>
  <c r="AE230" i="5"/>
  <c r="AC230" i="5"/>
  <c r="AA230" i="5"/>
  <c r="Y230" i="5"/>
  <c r="X230" i="5"/>
  <c r="AM229" i="5"/>
  <c r="AN229" i="5" s="1"/>
  <c r="AK229" i="5"/>
  <c r="AI229" i="5"/>
  <c r="AG229" i="5"/>
  <c r="AE229" i="5"/>
  <c r="AC229" i="5"/>
  <c r="AA229" i="5"/>
  <c r="Y229" i="5"/>
  <c r="X229" i="5"/>
  <c r="AM228" i="5"/>
  <c r="AN228" i="5" s="1"/>
  <c r="AK228" i="5"/>
  <c r="AI228" i="5"/>
  <c r="AG228" i="5"/>
  <c r="AE228" i="5"/>
  <c r="AC228" i="5"/>
  <c r="AA228" i="5"/>
  <c r="Y228" i="5"/>
  <c r="X228" i="5"/>
  <c r="AB228" i="5" s="1"/>
  <c r="AD228" i="5" s="1"/>
  <c r="AF228" i="5" s="1"/>
  <c r="AH228" i="5" s="1"/>
  <c r="AJ228" i="5" s="1"/>
  <c r="AL228" i="5" s="1"/>
  <c r="AM227" i="5"/>
  <c r="AN227" i="5" s="1"/>
  <c r="AK227" i="5"/>
  <c r="AI227" i="5"/>
  <c r="AG227" i="5"/>
  <c r="AE227" i="5"/>
  <c r="AC227" i="5"/>
  <c r="AA227" i="5"/>
  <c r="Y227" i="5"/>
  <c r="Z227" i="5" s="1"/>
  <c r="X227" i="5"/>
  <c r="AM226" i="5"/>
  <c r="AN226" i="5" s="1"/>
  <c r="AK226" i="5"/>
  <c r="AI226" i="5"/>
  <c r="AG226" i="5"/>
  <c r="AE226" i="5"/>
  <c r="AC226" i="5"/>
  <c r="AA226" i="5"/>
  <c r="Y226" i="5"/>
  <c r="X226" i="5"/>
  <c r="AM225" i="5"/>
  <c r="AN225" i="5" s="1"/>
  <c r="AK225" i="5"/>
  <c r="AI225" i="5"/>
  <c r="AG225" i="5"/>
  <c r="AE225" i="5"/>
  <c r="AC225" i="5"/>
  <c r="AA225" i="5"/>
  <c r="Y225" i="5"/>
  <c r="X225" i="5"/>
  <c r="AM224" i="5"/>
  <c r="AN224" i="5" s="1"/>
  <c r="AK224" i="5"/>
  <c r="AI224" i="5"/>
  <c r="AG224" i="5"/>
  <c r="AE224" i="5"/>
  <c r="AC224" i="5"/>
  <c r="AA224" i="5"/>
  <c r="Y224" i="5"/>
  <c r="X224" i="5"/>
  <c r="AM223" i="5"/>
  <c r="AN223" i="5" s="1"/>
  <c r="AK223" i="5"/>
  <c r="AI223" i="5"/>
  <c r="AG223" i="5"/>
  <c r="AE223" i="5"/>
  <c r="AC223" i="5"/>
  <c r="AA223" i="5"/>
  <c r="Y223" i="5"/>
  <c r="Z223" i="5" s="1"/>
  <c r="X223" i="5"/>
  <c r="AM222" i="5"/>
  <c r="AN222" i="5" s="1"/>
  <c r="AK222" i="5"/>
  <c r="AI222" i="5"/>
  <c r="AG222" i="5"/>
  <c r="AE222" i="5"/>
  <c r="AC222" i="5"/>
  <c r="AA222" i="5"/>
  <c r="Y222" i="5"/>
  <c r="X222" i="5"/>
  <c r="AM221" i="5"/>
  <c r="AN221" i="5" s="1"/>
  <c r="AK221" i="5"/>
  <c r="AI221" i="5"/>
  <c r="AG221" i="5"/>
  <c r="AE221" i="5"/>
  <c r="AC221" i="5"/>
  <c r="AA221" i="5"/>
  <c r="Y221" i="5"/>
  <c r="X221" i="5"/>
  <c r="AM220" i="5"/>
  <c r="AN220" i="5" s="1"/>
  <c r="AK220" i="5"/>
  <c r="AI220" i="5"/>
  <c r="AG220" i="5"/>
  <c r="AE220" i="5"/>
  <c r="AC220" i="5"/>
  <c r="AA220" i="5"/>
  <c r="Y220" i="5"/>
  <c r="X220" i="5"/>
  <c r="AM219" i="5"/>
  <c r="AN219" i="5" s="1"/>
  <c r="AK219" i="5"/>
  <c r="AI219" i="5"/>
  <c r="AG219" i="5"/>
  <c r="AE219" i="5"/>
  <c r="AC219" i="5"/>
  <c r="AA219" i="5"/>
  <c r="Y219" i="5"/>
  <c r="X219" i="5"/>
  <c r="AN218" i="5"/>
  <c r="AM218" i="5"/>
  <c r="AK218" i="5"/>
  <c r="AI218" i="5"/>
  <c r="AG218" i="5"/>
  <c r="AE218" i="5"/>
  <c r="AC218" i="5"/>
  <c r="AA218" i="5"/>
  <c r="Y218" i="5"/>
  <c r="X218" i="5"/>
  <c r="AE217" i="5"/>
  <c r="AC217" i="5"/>
  <c r="Y217" i="5"/>
  <c r="X217" i="5"/>
  <c r="AM216" i="5"/>
  <c r="AN216" i="5" s="1"/>
  <c r="AK216" i="5"/>
  <c r="AI216" i="5"/>
  <c r="AG216" i="5"/>
  <c r="AE216" i="5"/>
  <c r="AC216" i="5"/>
  <c r="AA216" i="5"/>
  <c r="Y216" i="5"/>
  <c r="X216" i="5"/>
  <c r="AM215" i="5"/>
  <c r="AN215" i="5" s="1"/>
  <c r="AK215" i="5"/>
  <c r="AI215" i="5"/>
  <c r="AG215" i="5"/>
  <c r="AE215" i="5"/>
  <c r="AC215" i="5"/>
  <c r="AA215" i="5"/>
  <c r="Y215" i="5"/>
  <c r="X215" i="5"/>
  <c r="AB215" i="5" s="1"/>
  <c r="AM214" i="5"/>
  <c r="AN214" i="5" s="1"/>
  <c r="AK214" i="5"/>
  <c r="AI214" i="5"/>
  <c r="AG214" i="5"/>
  <c r="AE214" i="5"/>
  <c r="AC214" i="5"/>
  <c r="AA214" i="5"/>
  <c r="Y214" i="5"/>
  <c r="X214" i="5"/>
  <c r="AM213" i="5"/>
  <c r="AN213" i="5" s="1"/>
  <c r="AK213" i="5"/>
  <c r="AI213" i="5"/>
  <c r="AG213" i="5"/>
  <c r="AE213" i="5"/>
  <c r="AC213" i="5"/>
  <c r="AA213" i="5"/>
  <c r="Y213" i="5"/>
  <c r="X213" i="5"/>
  <c r="AM212" i="5"/>
  <c r="AN212" i="5" s="1"/>
  <c r="AK212" i="5"/>
  <c r="AI212" i="5"/>
  <c r="AG212" i="5"/>
  <c r="AE212" i="5"/>
  <c r="AC212" i="5"/>
  <c r="AA212" i="5"/>
  <c r="Y212" i="5"/>
  <c r="X212" i="5"/>
  <c r="AA211" i="5"/>
  <c r="Y211" i="5"/>
  <c r="X211" i="5"/>
  <c r="AM210" i="5"/>
  <c r="AN210" i="5" s="1"/>
  <c r="AK210" i="5"/>
  <c r="AI210" i="5"/>
  <c r="AG210" i="5"/>
  <c r="AE210" i="5"/>
  <c r="AC210" i="5"/>
  <c r="AA210" i="5"/>
  <c r="Y210" i="5"/>
  <c r="X210" i="5"/>
  <c r="AM209" i="5"/>
  <c r="AN209" i="5" s="1"/>
  <c r="AK209" i="5"/>
  <c r="AI209" i="5"/>
  <c r="AG209" i="5"/>
  <c r="AE209" i="5"/>
  <c r="AC209" i="5"/>
  <c r="AA209" i="5"/>
  <c r="Y209" i="5"/>
  <c r="X209" i="5"/>
  <c r="AB209" i="5" s="1"/>
  <c r="AD209" i="5" s="1"/>
  <c r="AF209" i="5" s="1"/>
  <c r="AH209" i="5" s="1"/>
  <c r="AJ209" i="5" s="1"/>
  <c r="AL209" i="5" s="1"/>
  <c r="AM208" i="5"/>
  <c r="AN208" i="5" s="1"/>
  <c r="AK208" i="5"/>
  <c r="AI208" i="5"/>
  <c r="AG208" i="5"/>
  <c r="AE208" i="5"/>
  <c r="AC208" i="5"/>
  <c r="AA208" i="5"/>
  <c r="Y208" i="5"/>
  <c r="Z208" i="5" s="1"/>
  <c r="X208" i="5"/>
  <c r="AM207" i="5"/>
  <c r="AN207" i="5" s="1"/>
  <c r="AK207" i="5"/>
  <c r="AI207" i="5"/>
  <c r="AG207" i="5"/>
  <c r="AE207" i="5"/>
  <c r="AC207" i="5"/>
  <c r="AA207" i="5"/>
  <c r="Y207" i="5"/>
  <c r="X207" i="5"/>
  <c r="AM206" i="5"/>
  <c r="AN206" i="5" s="1"/>
  <c r="AK206" i="5"/>
  <c r="AI206" i="5"/>
  <c r="AG206" i="5"/>
  <c r="AE206" i="5"/>
  <c r="AC206" i="5"/>
  <c r="AA206" i="5"/>
  <c r="Y206" i="5"/>
  <c r="X206" i="5"/>
  <c r="AM205" i="5"/>
  <c r="AN205" i="5" s="1"/>
  <c r="AK205" i="5"/>
  <c r="AI205" i="5"/>
  <c r="AG205" i="5"/>
  <c r="AE205" i="5"/>
  <c r="AC205" i="5"/>
  <c r="AA205" i="5"/>
  <c r="Y205" i="5"/>
  <c r="X205" i="5"/>
  <c r="AM204" i="5"/>
  <c r="AN204" i="5" s="1"/>
  <c r="AK204" i="5"/>
  <c r="AI204" i="5"/>
  <c r="AG204" i="5"/>
  <c r="AE204" i="5"/>
  <c r="AC204" i="5"/>
  <c r="AA204" i="5"/>
  <c r="Y204" i="5"/>
  <c r="Z204" i="5" s="1"/>
  <c r="X204" i="5"/>
  <c r="AN203" i="5"/>
  <c r="AM203" i="5"/>
  <c r="AK203" i="5"/>
  <c r="AI203" i="5"/>
  <c r="AG203" i="5"/>
  <c r="AE203" i="5"/>
  <c r="AC203" i="5"/>
  <c r="AA203" i="5"/>
  <c r="Y203" i="5"/>
  <c r="X203" i="5"/>
  <c r="AM202" i="5"/>
  <c r="AN202" i="5" s="1"/>
  <c r="AK202" i="5"/>
  <c r="AI202" i="5"/>
  <c r="AG202" i="5"/>
  <c r="AE202" i="5"/>
  <c r="AC202" i="5"/>
  <c r="AA202" i="5"/>
  <c r="Y202" i="5"/>
  <c r="X202" i="5"/>
  <c r="AM201" i="5"/>
  <c r="AN201" i="5" s="1"/>
  <c r="AK201" i="5"/>
  <c r="AI201" i="5"/>
  <c r="AG201" i="5"/>
  <c r="AE201" i="5"/>
  <c r="AC201" i="5"/>
  <c r="AA201" i="5"/>
  <c r="Y201" i="5"/>
  <c r="X201" i="5"/>
  <c r="AM200" i="5"/>
  <c r="AN200" i="5" s="1"/>
  <c r="AK200" i="5"/>
  <c r="AI200" i="5"/>
  <c r="AG200" i="5"/>
  <c r="AE200" i="5"/>
  <c r="AC200" i="5"/>
  <c r="AA200" i="5"/>
  <c r="Y200" i="5"/>
  <c r="X200" i="5"/>
  <c r="AN199" i="5"/>
  <c r="AM199" i="5"/>
  <c r="AK199" i="5"/>
  <c r="AI199" i="5"/>
  <c r="AG199" i="5"/>
  <c r="AE199" i="5"/>
  <c r="AC199" i="5"/>
  <c r="AA199" i="5"/>
  <c r="Y199" i="5"/>
  <c r="X199" i="5"/>
  <c r="AM198" i="5"/>
  <c r="AN198" i="5" s="1"/>
  <c r="AK198" i="5"/>
  <c r="AI198" i="5"/>
  <c r="AG198" i="5"/>
  <c r="AE198" i="5"/>
  <c r="AC198" i="5"/>
  <c r="AA198" i="5"/>
  <c r="Y198" i="5"/>
  <c r="X198" i="5"/>
  <c r="AM197" i="5"/>
  <c r="AN197" i="5" s="1"/>
  <c r="AK197" i="5"/>
  <c r="AI197" i="5"/>
  <c r="AG197" i="5"/>
  <c r="AE197" i="5"/>
  <c r="AC197" i="5"/>
  <c r="AA197" i="5"/>
  <c r="Y197" i="5"/>
  <c r="X197" i="5"/>
  <c r="AB197" i="5" s="1"/>
  <c r="AD197" i="5" s="1"/>
  <c r="AF197" i="5" s="1"/>
  <c r="AH197" i="5" s="1"/>
  <c r="AJ197" i="5" s="1"/>
  <c r="AL197" i="5" s="1"/>
  <c r="AM196" i="5"/>
  <c r="AN196" i="5" s="1"/>
  <c r="AK196" i="5"/>
  <c r="AI196" i="5"/>
  <c r="AG196" i="5"/>
  <c r="AE196" i="5"/>
  <c r="AC196" i="5"/>
  <c r="AA196" i="5"/>
  <c r="Y196" i="5"/>
  <c r="Z196" i="5" s="1"/>
  <c r="X196" i="5"/>
  <c r="AN195" i="5"/>
  <c r="AM195" i="5"/>
  <c r="AK195" i="5"/>
  <c r="AI195" i="5"/>
  <c r="AG195" i="5"/>
  <c r="AE195" i="5"/>
  <c r="AC195" i="5"/>
  <c r="AA195" i="5"/>
  <c r="Y195" i="5"/>
  <c r="X195" i="5"/>
  <c r="AM194" i="5"/>
  <c r="AN194" i="5" s="1"/>
  <c r="AK194" i="5"/>
  <c r="AI194" i="5"/>
  <c r="AG194" i="5"/>
  <c r="AE194" i="5"/>
  <c r="AC194" i="5"/>
  <c r="AA194" i="5"/>
  <c r="Y194" i="5"/>
  <c r="X194" i="5"/>
  <c r="AM193" i="5"/>
  <c r="AN193" i="5" s="1"/>
  <c r="AK193" i="5"/>
  <c r="AI193" i="5"/>
  <c r="AG193" i="5"/>
  <c r="AE193" i="5"/>
  <c r="AC193" i="5"/>
  <c r="AA193" i="5"/>
  <c r="Y193" i="5"/>
  <c r="X193" i="5"/>
  <c r="AM192" i="5"/>
  <c r="AN192" i="5" s="1"/>
  <c r="AK192" i="5"/>
  <c r="AI192" i="5"/>
  <c r="AG192" i="5"/>
  <c r="AE192" i="5"/>
  <c r="AC192" i="5"/>
  <c r="AA192" i="5"/>
  <c r="Y192" i="5"/>
  <c r="Z192" i="5" s="1"/>
  <c r="X192" i="5"/>
  <c r="AM191" i="5"/>
  <c r="AN191" i="5" s="1"/>
  <c r="AK191" i="5"/>
  <c r="AI191" i="5"/>
  <c r="AG191" i="5"/>
  <c r="AE191" i="5"/>
  <c r="AC191" i="5"/>
  <c r="AA191" i="5"/>
  <c r="Y191" i="5"/>
  <c r="X191" i="5"/>
  <c r="AM190" i="5"/>
  <c r="AN190" i="5" s="1"/>
  <c r="AK190" i="5"/>
  <c r="AI190" i="5"/>
  <c r="AG190" i="5"/>
  <c r="AE190" i="5"/>
  <c r="AC190" i="5"/>
  <c r="AA190" i="5"/>
  <c r="Y190" i="5"/>
  <c r="X190" i="5"/>
  <c r="AM189" i="5"/>
  <c r="AN189" i="5" s="1"/>
  <c r="AK189" i="5"/>
  <c r="AI189" i="5"/>
  <c r="AG189" i="5"/>
  <c r="AE189" i="5"/>
  <c r="AC189" i="5"/>
  <c r="AA189" i="5"/>
  <c r="Y189" i="5"/>
  <c r="X189" i="5"/>
  <c r="AM188" i="5"/>
  <c r="AN188" i="5" s="1"/>
  <c r="AK188" i="5"/>
  <c r="AI188" i="5"/>
  <c r="AG188" i="5"/>
  <c r="AE188" i="5"/>
  <c r="AC188" i="5"/>
  <c r="AA188" i="5"/>
  <c r="Y188" i="5"/>
  <c r="Z188" i="5" s="1"/>
  <c r="X188" i="5"/>
  <c r="AN187" i="5"/>
  <c r="AM187" i="5"/>
  <c r="AK187" i="5"/>
  <c r="AI187" i="5"/>
  <c r="AG187" i="5"/>
  <c r="AE187" i="5"/>
  <c r="AC187" i="5"/>
  <c r="AA187" i="5"/>
  <c r="Y187" i="5"/>
  <c r="X187" i="5"/>
  <c r="AM186" i="5"/>
  <c r="AN186" i="5" s="1"/>
  <c r="AK186" i="5"/>
  <c r="AI186" i="5"/>
  <c r="AG186" i="5"/>
  <c r="AE186" i="5"/>
  <c r="AC186" i="5"/>
  <c r="AA186" i="5"/>
  <c r="AB186" i="5" s="1"/>
  <c r="Y186" i="5"/>
  <c r="X186" i="5"/>
  <c r="AM185" i="5"/>
  <c r="AN185" i="5" s="1"/>
  <c r="AK185" i="5"/>
  <c r="AI185" i="5"/>
  <c r="AG185" i="5"/>
  <c r="AE185" i="5"/>
  <c r="AC185" i="5"/>
  <c r="AA185" i="5"/>
  <c r="Y185" i="5"/>
  <c r="X185" i="5"/>
  <c r="AM184" i="5"/>
  <c r="AN184" i="5" s="1"/>
  <c r="AK184" i="5"/>
  <c r="AI184" i="5"/>
  <c r="AG184" i="5"/>
  <c r="AE184" i="5"/>
  <c r="AC184" i="5"/>
  <c r="AA184" i="5"/>
  <c r="Y184" i="5"/>
  <c r="X184" i="5"/>
  <c r="AN183" i="5"/>
  <c r="AM183" i="5"/>
  <c r="AK183" i="5"/>
  <c r="AI183" i="5"/>
  <c r="AG183" i="5"/>
  <c r="AE183" i="5"/>
  <c r="AC183" i="5"/>
  <c r="AA183" i="5"/>
  <c r="Y183" i="5"/>
  <c r="X183" i="5"/>
  <c r="Y182" i="5"/>
  <c r="X182" i="5"/>
  <c r="AM181" i="5"/>
  <c r="AN181" i="5" s="1"/>
  <c r="AK181" i="5"/>
  <c r="AI181" i="5"/>
  <c r="AG181" i="5"/>
  <c r="AE181" i="5"/>
  <c r="AC181" i="5"/>
  <c r="AA181" i="5"/>
  <c r="Y181" i="5"/>
  <c r="X181" i="5"/>
  <c r="AM180" i="5"/>
  <c r="AN180" i="5" s="1"/>
  <c r="AK180" i="5"/>
  <c r="AI180" i="5"/>
  <c r="AG180" i="5"/>
  <c r="AE180" i="5"/>
  <c r="AC180" i="5"/>
  <c r="AA180" i="5"/>
  <c r="Y180" i="5"/>
  <c r="X180" i="5"/>
  <c r="AM179" i="5"/>
  <c r="AN179" i="5" s="1"/>
  <c r="AK179" i="5"/>
  <c r="AI179" i="5"/>
  <c r="AG179" i="5"/>
  <c r="AE179" i="5"/>
  <c r="AC179" i="5"/>
  <c r="AA179" i="5"/>
  <c r="Y179" i="5"/>
  <c r="Z179" i="5" s="1"/>
  <c r="X179" i="5"/>
  <c r="AN178" i="5"/>
  <c r="AM178" i="5"/>
  <c r="AK178" i="5"/>
  <c r="AI178" i="5"/>
  <c r="AG178" i="5"/>
  <c r="AE178" i="5"/>
  <c r="AC178" i="5"/>
  <c r="AA178" i="5"/>
  <c r="Y178" i="5"/>
  <c r="X178" i="5"/>
  <c r="AM177" i="5"/>
  <c r="AN177" i="5" s="1"/>
  <c r="AK177" i="5"/>
  <c r="AI177" i="5"/>
  <c r="AG177" i="5"/>
  <c r="AE177" i="5"/>
  <c r="AC177" i="5"/>
  <c r="AA177" i="5"/>
  <c r="AB177" i="5" s="1"/>
  <c r="Y177" i="5"/>
  <c r="X177" i="5"/>
  <c r="AM176" i="5"/>
  <c r="AN176" i="5" s="1"/>
  <c r="AK176" i="5"/>
  <c r="AI176" i="5"/>
  <c r="AG176" i="5"/>
  <c r="AE176" i="5"/>
  <c r="AC176" i="5"/>
  <c r="AA176" i="5"/>
  <c r="Y176" i="5"/>
  <c r="X176" i="5"/>
  <c r="AM175" i="5"/>
  <c r="AN175" i="5" s="1"/>
  <c r="AK175" i="5"/>
  <c r="AI175" i="5"/>
  <c r="AG175" i="5"/>
  <c r="AE175" i="5"/>
  <c r="AC175" i="5"/>
  <c r="AA175" i="5"/>
  <c r="Y175" i="5"/>
  <c r="X175" i="5"/>
  <c r="AN174" i="5"/>
  <c r="AM174" i="5"/>
  <c r="AK174" i="5"/>
  <c r="AI174" i="5"/>
  <c r="AG174" i="5"/>
  <c r="AE174" i="5"/>
  <c r="AC174" i="5"/>
  <c r="AA174" i="5"/>
  <c r="Y174" i="5"/>
  <c r="X174" i="5"/>
  <c r="AM173" i="5"/>
  <c r="AN173" i="5" s="1"/>
  <c r="AK173" i="5"/>
  <c r="AI173" i="5"/>
  <c r="AG173" i="5"/>
  <c r="AE173" i="5"/>
  <c r="AC173" i="5"/>
  <c r="AA173" i="5"/>
  <c r="Y173" i="5"/>
  <c r="X173" i="5"/>
  <c r="AM172" i="5"/>
  <c r="AN172" i="5" s="1"/>
  <c r="AK172" i="5"/>
  <c r="AI172" i="5"/>
  <c r="AG172" i="5"/>
  <c r="AE172" i="5"/>
  <c r="AC172" i="5"/>
  <c r="AA172" i="5"/>
  <c r="Y172" i="5"/>
  <c r="X172" i="5"/>
  <c r="AM171" i="5"/>
  <c r="AN171" i="5" s="1"/>
  <c r="AK171" i="5"/>
  <c r="AI171" i="5"/>
  <c r="AG171" i="5"/>
  <c r="AE171" i="5"/>
  <c r="AC171" i="5"/>
  <c r="AA171" i="5"/>
  <c r="Y171" i="5"/>
  <c r="Z171" i="5" s="1"/>
  <c r="X171" i="5"/>
  <c r="AN170" i="5"/>
  <c r="AM170" i="5"/>
  <c r="AK170" i="5"/>
  <c r="AI170" i="5"/>
  <c r="AG170" i="5"/>
  <c r="AE170" i="5"/>
  <c r="AC170" i="5"/>
  <c r="AA170" i="5"/>
  <c r="Y170" i="5"/>
  <c r="X170" i="5"/>
  <c r="AM169" i="5"/>
  <c r="AN169" i="5" s="1"/>
  <c r="AK169" i="5"/>
  <c r="AI169" i="5"/>
  <c r="AG169" i="5"/>
  <c r="AE169" i="5"/>
  <c r="AC169" i="5"/>
  <c r="AA169" i="5"/>
  <c r="Y169" i="5"/>
  <c r="X169" i="5"/>
  <c r="AM167" i="5"/>
  <c r="AN167" i="5" s="1"/>
  <c r="AK167" i="5"/>
  <c r="AI167" i="5"/>
  <c r="AG167" i="5"/>
  <c r="AE167" i="5"/>
  <c r="AC167" i="5"/>
  <c r="AA167" i="5"/>
  <c r="Y167" i="5"/>
  <c r="X167" i="5"/>
  <c r="AM166" i="5"/>
  <c r="AN166" i="5" s="1"/>
  <c r="AK166" i="5"/>
  <c r="AI166" i="5"/>
  <c r="AG166" i="5"/>
  <c r="AE166" i="5"/>
  <c r="AC166" i="5"/>
  <c r="AA166" i="5"/>
  <c r="Y166" i="5"/>
  <c r="Z166" i="5" s="1"/>
  <c r="X166" i="5"/>
  <c r="AM165" i="5"/>
  <c r="AN165" i="5" s="1"/>
  <c r="AK165" i="5"/>
  <c r="AI165" i="5"/>
  <c r="AG165" i="5"/>
  <c r="AE165" i="5"/>
  <c r="AC165" i="5"/>
  <c r="AA165" i="5"/>
  <c r="Y165" i="5"/>
  <c r="X165" i="5"/>
  <c r="AM164" i="5"/>
  <c r="AN164" i="5" s="1"/>
  <c r="AK164" i="5"/>
  <c r="AI164" i="5"/>
  <c r="AG164" i="5"/>
  <c r="AE164" i="5"/>
  <c r="AC164" i="5"/>
  <c r="AA164" i="5"/>
  <c r="Y164" i="5"/>
  <c r="X164" i="5"/>
  <c r="AM163" i="5"/>
  <c r="AN163" i="5" s="1"/>
  <c r="AK163" i="5"/>
  <c r="AI163" i="5"/>
  <c r="AG163" i="5"/>
  <c r="AE163" i="5"/>
  <c r="AC163" i="5"/>
  <c r="AA163" i="5"/>
  <c r="Y163" i="5"/>
  <c r="X163" i="5"/>
  <c r="AM162" i="5"/>
  <c r="AN162" i="5" s="1"/>
  <c r="AK162" i="5"/>
  <c r="AI162" i="5"/>
  <c r="AG162" i="5"/>
  <c r="AE162" i="5"/>
  <c r="AC162" i="5"/>
  <c r="AA162" i="5"/>
  <c r="Y162" i="5"/>
  <c r="Z162" i="5" s="1"/>
  <c r="X162" i="5"/>
  <c r="AN161" i="5"/>
  <c r="AM161" i="5"/>
  <c r="AK161" i="5"/>
  <c r="AI161" i="5"/>
  <c r="AG161" i="5"/>
  <c r="AE161" i="5"/>
  <c r="AC161" i="5"/>
  <c r="AA161" i="5"/>
  <c r="Y161" i="5"/>
  <c r="X161" i="5"/>
  <c r="AM160" i="5"/>
  <c r="AN160" i="5" s="1"/>
  <c r="AK160" i="5"/>
  <c r="AI160" i="5"/>
  <c r="AG160" i="5"/>
  <c r="AE160" i="5"/>
  <c r="AC160" i="5"/>
  <c r="AA160" i="5"/>
  <c r="Y160" i="5"/>
  <c r="X160" i="5"/>
  <c r="AM159" i="5"/>
  <c r="AN159" i="5" s="1"/>
  <c r="AK159" i="5"/>
  <c r="AI159" i="5"/>
  <c r="AG159" i="5"/>
  <c r="AE159" i="5"/>
  <c r="AC159" i="5"/>
  <c r="AA159" i="5"/>
  <c r="Y159" i="5"/>
  <c r="X159" i="5"/>
  <c r="AM158" i="5"/>
  <c r="AN158" i="5" s="1"/>
  <c r="AK158" i="5"/>
  <c r="AI158" i="5"/>
  <c r="AG158" i="5"/>
  <c r="AE158" i="5"/>
  <c r="AC158" i="5"/>
  <c r="AA158" i="5"/>
  <c r="Y158" i="5"/>
  <c r="X158" i="5"/>
  <c r="AN157" i="5"/>
  <c r="AM157" i="5"/>
  <c r="AK157" i="5"/>
  <c r="AI157" i="5"/>
  <c r="AG157" i="5"/>
  <c r="AE157" i="5"/>
  <c r="AC157" i="5"/>
  <c r="AA157" i="5"/>
  <c r="Y157" i="5"/>
  <c r="X157" i="5"/>
  <c r="AM156" i="5"/>
  <c r="AN156" i="5" s="1"/>
  <c r="AK156" i="5"/>
  <c r="AI156" i="5"/>
  <c r="AG156" i="5"/>
  <c r="AE156" i="5"/>
  <c r="AC156" i="5"/>
  <c r="AA156" i="5"/>
  <c r="Y156" i="5"/>
  <c r="X156" i="5"/>
  <c r="AM155" i="5"/>
  <c r="AN155" i="5" s="1"/>
  <c r="AK155" i="5"/>
  <c r="AI155" i="5"/>
  <c r="AG155" i="5"/>
  <c r="AE155" i="5"/>
  <c r="AC155" i="5"/>
  <c r="AA155" i="5"/>
  <c r="Y155" i="5"/>
  <c r="X155" i="5"/>
  <c r="AB155" i="5" s="1"/>
  <c r="AD155" i="5" s="1"/>
  <c r="AF155" i="5" s="1"/>
  <c r="AH155" i="5" s="1"/>
  <c r="AJ155" i="5" s="1"/>
  <c r="AL155" i="5" s="1"/>
  <c r="AM154" i="5"/>
  <c r="AN154" i="5" s="1"/>
  <c r="AK154" i="5"/>
  <c r="AI154" i="5"/>
  <c r="AG154" i="5"/>
  <c r="AE154" i="5"/>
  <c r="AC154" i="5"/>
  <c r="AA154" i="5"/>
  <c r="Y154" i="5"/>
  <c r="Z154" i="5" s="1"/>
  <c r="X154" i="5"/>
  <c r="AN153" i="5"/>
  <c r="AM153" i="5"/>
  <c r="AK153" i="5"/>
  <c r="AI153" i="5"/>
  <c r="AG153" i="5"/>
  <c r="AE153" i="5"/>
  <c r="AC153" i="5"/>
  <c r="AA153" i="5"/>
  <c r="Y153" i="5"/>
  <c r="X153" i="5"/>
  <c r="AM152" i="5"/>
  <c r="AN152" i="5" s="1"/>
  <c r="AK152" i="5"/>
  <c r="AI152" i="5"/>
  <c r="AG152" i="5"/>
  <c r="AE152" i="5"/>
  <c r="AC152" i="5"/>
  <c r="AA152" i="5"/>
  <c r="Y152" i="5"/>
  <c r="X152" i="5"/>
  <c r="AM151" i="5"/>
  <c r="AN151" i="5" s="1"/>
  <c r="AK151" i="5"/>
  <c r="AI151" i="5"/>
  <c r="AG151" i="5"/>
  <c r="AE151" i="5"/>
  <c r="AC151" i="5"/>
  <c r="AA151" i="5"/>
  <c r="Y151" i="5"/>
  <c r="X151" i="5"/>
  <c r="AM150" i="5"/>
  <c r="AN150" i="5" s="1"/>
  <c r="AK150" i="5"/>
  <c r="AI150" i="5"/>
  <c r="AG150" i="5"/>
  <c r="AE150" i="5"/>
  <c r="AC150" i="5"/>
  <c r="AA150" i="5"/>
  <c r="Y150" i="5"/>
  <c r="Z150" i="5" s="1"/>
  <c r="X150" i="5"/>
  <c r="AM149" i="5"/>
  <c r="AN149" i="5" s="1"/>
  <c r="AK149" i="5"/>
  <c r="AI149" i="5"/>
  <c r="AG149" i="5"/>
  <c r="AE149" i="5"/>
  <c r="AC149" i="5"/>
  <c r="AA149" i="5"/>
  <c r="Y149" i="5"/>
  <c r="X149" i="5"/>
  <c r="AM148" i="5"/>
  <c r="AN148" i="5" s="1"/>
  <c r="AK148" i="5"/>
  <c r="AI148" i="5"/>
  <c r="AG148" i="5"/>
  <c r="AE148" i="5"/>
  <c r="AC148" i="5"/>
  <c r="AA148" i="5"/>
  <c r="Y148" i="5"/>
  <c r="X148" i="5"/>
  <c r="AM147" i="5"/>
  <c r="AN147" i="5" s="1"/>
  <c r="AK147" i="5"/>
  <c r="AI147" i="5"/>
  <c r="AG147" i="5"/>
  <c r="AE147" i="5"/>
  <c r="AC147" i="5"/>
  <c r="AA147" i="5"/>
  <c r="Y147" i="5"/>
  <c r="X147" i="5"/>
  <c r="AM146" i="5"/>
  <c r="AN146" i="5" s="1"/>
  <c r="AK146" i="5"/>
  <c r="AI146" i="5"/>
  <c r="AG146" i="5"/>
  <c r="AE146" i="5"/>
  <c r="AC146" i="5"/>
  <c r="AA146" i="5"/>
  <c r="Y146" i="5"/>
  <c r="Z146" i="5" s="1"/>
  <c r="X146" i="5"/>
  <c r="AN145" i="5"/>
  <c r="AM145" i="5"/>
  <c r="AK145" i="5"/>
  <c r="AI145" i="5"/>
  <c r="AG145" i="5"/>
  <c r="AE145" i="5"/>
  <c r="AC145" i="5"/>
  <c r="AA145" i="5"/>
  <c r="Y145" i="5"/>
  <c r="X145" i="5"/>
  <c r="AM144" i="5"/>
  <c r="AN144" i="5" s="1"/>
  <c r="AK144" i="5"/>
  <c r="AI144" i="5"/>
  <c r="AG144" i="5"/>
  <c r="AE144" i="5"/>
  <c r="AC144" i="5"/>
  <c r="AA144" i="5"/>
  <c r="AB144" i="5" s="1"/>
  <c r="Y144" i="5"/>
  <c r="X144" i="5"/>
  <c r="AM143" i="5"/>
  <c r="AN143" i="5" s="1"/>
  <c r="AK143" i="5"/>
  <c r="AI143" i="5"/>
  <c r="AG143" i="5"/>
  <c r="AE143" i="5"/>
  <c r="AC143" i="5"/>
  <c r="AA143" i="5"/>
  <c r="Y143" i="5"/>
  <c r="X143" i="5"/>
  <c r="AM142" i="5"/>
  <c r="AN142" i="5" s="1"/>
  <c r="AK142" i="5"/>
  <c r="AI142" i="5"/>
  <c r="AG142" i="5"/>
  <c r="AE142" i="5"/>
  <c r="AC142" i="5"/>
  <c r="AA142" i="5"/>
  <c r="Y142" i="5"/>
  <c r="X142" i="5"/>
  <c r="AN141" i="5"/>
  <c r="AM141" i="5"/>
  <c r="AK141" i="5"/>
  <c r="AI141" i="5"/>
  <c r="AG141" i="5"/>
  <c r="AE141" i="5"/>
  <c r="AC141" i="5"/>
  <c r="AA141" i="5"/>
  <c r="Y141" i="5"/>
  <c r="X141" i="5"/>
  <c r="AM140" i="5"/>
  <c r="AN140" i="5" s="1"/>
  <c r="AK140" i="5"/>
  <c r="AI140" i="5"/>
  <c r="AG140" i="5"/>
  <c r="AE140" i="5"/>
  <c r="AC140" i="5"/>
  <c r="AA140" i="5"/>
  <c r="Y140" i="5"/>
  <c r="X140" i="5"/>
  <c r="AM139" i="5"/>
  <c r="AN139" i="5" s="1"/>
  <c r="AK139" i="5"/>
  <c r="AI139" i="5"/>
  <c r="AG139" i="5"/>
  <c r="AE139" i="5"/>
  <c r="AC139" i="5"/>
  <c r="AA139" i="5"/>
  <c r="Y139" i="5"/>
  <c r="X139" i="5"/>
  <c r="AM138" i="5"/>
  <c r="AN138" i="5" s="1"/>
  <c r="AK138" i="5"/>
  <c r="AI138" i="5"/>
  <c r="AG138" i="5"/>
  <c r="AE138" i="5"/>
  <c r="AC138" i="5"/>
  <c r="AA138" i="5"/>
  <c r="Y138" i="5"/>
  <c r="Z138" i="5" s="1"/>
  <c r="X138" i="5"/>
  <c r="AM137" i="5"/>
  <c r="AN137" i="5" s="1"/>
  <c r="AK137" i="5"/>
  <c r="AI137" i="5"/>
  <c r="AG137" i="5"/>
  <c r="AE137" i="5"/>
  <c r="AC137" i="5"/>
  <c r="AA137" i="5"/>
  <c r="Y137" i="5"/>
  <c r="X137" i="5"/>
  <c r="AM136" i="5"/>
  <c r="AN136" i="5" s="1"/>
  <c r="AK136" i="5"/>
  <c r="AI136" i="5"/>
  <c r="AG136" i="5"/>
  <c r="AE136" i="5"/>
  <c r="AC136" i="5"/>
  <c r="AA136" i="5"/>
  <c r="Y136" i="5"/>
  <c r="X136" i="5"/>
  <c r="AM135" i="5"/>
  <c r="AN135" i="5" s="1"/>
  <c r="AK135" i="5"/>
  <c r="AI135" i="5"/>
  <c r="AG135" i="5"/>
  <c r="AE135" i="5"/>
  <c r="AC135" i="5"/>
  <c r="AA135" i="5"/>
  <c r="Y135" i="5"/>
  <c r="X135" i="5"/>
  <c r="AM134" i="5"/>
  <c r="AN134" i="5" s="1"/>
  <c r="AK134" i="5"/>
  <c r="AI134" i="5"/>
  <c r="AG134" i="5"/>
  <c r="AE134" i="5"/>
  <c r="AC134" i="5"/>
  <c r="AA134" i="5"/>
  <c r="Y134" i="5"/>
  <c r="Z134" i="5" s="1"/>
  <c r="X134" i="5"/>
  <c r="AM133" i="5"/>
  <c r="AN133" i="5" s="1"/>
  <c r="AK133" i="5"/>
  <c r="AI133" i="5"/>
  <c r="AG133" i="5"/>
  <c r="AE133" i="5"/>
  <c r="AC133" i="5"/>
  <c r="AA133" i="5"/>
  <c r="Y133" i="5"/>
  <c r="X133" i="5"/>
  <c r="AM132" i="5"/>
  <c r="AN132" i="5" s="1"/>
  <c r="AK132" i="5"/>
  <c r="AI132" i="5"/>
  <c r="AG132" i="5"/>
  <c r="AE132" i="5"/>
  <c r="AC132" i="5"/>
  <c r="AA132" i="5"/>
  <c r="Y132" i="5"/>
  <c r="X132" i="5"/>
  <c r="AM131" i="5"/>
  <c r="AN131" i="5" s="1"/>
  <c r="AK131" i="5"/>
  <c r="AI131" i="5"/>
  <c r="AG131" i="5"/>
  <c r="AE131" i="5"/>
  <c r="AC131" i="5"/>
  <c r="AA131" i="5"/>
  <c r="Y131" i="5"/>
  <c r="X131" i="5"/>
  <c r="AM130" i="5"/>
  <c r="AN130" i="5" s="1"/>
  <c r="AK130" i="5"/>
  <c r="AI130" i="5"/>
  <c r="AG130" i="5"/>
  <c r="AE130" i="5"/>
  <c r="AC130" i="5"/>
  <c r="AA130" i="5"/>
  <c r="Y130" i="5"/>
  <c r="Z130" i="5" s="1"/>
  <c r="X130" i="5"/>
  <c r="AN129" i="5"/>
  <c r="AM129" i="5"/>
  <c r="AK129" i="5"/>
  <c r="AI129" i="5"/>
  <c r="AG129" i="5"/>
  <c r="AE129" i="5"/>
  <c r="AC129" i="5"/>
  <c r="AA129" i="5"/>
  <c r="Y129" i="5"/>
  <c r="X129" i="5"/>
  <c r="AM128" i="5"/>
  <c r="AN128" i="5" s="1"/>
  <c r="AK128" i="5"/>
  <c r="AI128" i="5"/>
  <c r="AG128" i="5"/>
  <c r="AE128" i="5"/>
  <c r="AC128" i="5"/>
  <c r="AA128" i="5"/>
  <c r="Y128" i="5"/>
  <c r="X128" i="5"/>
  <c r="AM127" i="5"/>
  <c r="AN127" i="5" s="1"/>
  <c r="AK127" i="5"/>
  <c r="AI127" i="5"/>
  <c r="AG127" i="5"/>
  <c r="AE127" i="5"/>
  <c r="AC127" i="5"/>
  <c r="AA127" i="5"/>
  <c r="Y127" i="5"/>
  <c r="X127" i="5"/>
  <c r="AM126" i="5"/>
  <c r="AN126" i="5" s="1"/>
  <c r="AK126" i="5"/>
  <c r="AI126" i="5"/>
  <c r="AG126" i="5"/>
  <c r="AE126" i="5"/>
  <c r="AC126" i="5"/>
  <c r="AA126" i="5"/>
  <c r="Y126" i="5"/>
  <c r="X126" i="5"/>
  <c r="AN125" i="5"/>
  <c r="AM125" i="5"/>
  <c r="AK125" i="5"/>
  <c r="AI125" i="5"/>
  <c r="AG125" i="5"/>
  <c r="AE125" i="5"/>
  <c r="AC125" i="5"/>
  <c r="AA125" i="5"/>
  <c r="Y125" i="5"/>
  <c r="X125" i="5"/>
  <c r="B125" i="5"/>
  <c r="X124" i="5"/>
  <c r="AN123" i="5"/>
  <c r="AM123" i="5"/>
  <c r="AK123" i="5"/>
  <c r="AI123" i="5"/>
  <c r="AG123" i="5"/>
  <c r="AE123" i="5"/>
  <c r="AC123" i="5"/>
  <c r="AA123" i="5"/>
  <c r="Y123" i="5"/>
  <c r="X123" i="5"/>
  <c r="AM122" i="5"/>
  <c r="AN122" i="5" s="1"/>
  <c r="AK122" i="5"/>
  <c r="AI122" i="5"/>
  <c r="AG122" i="5"/>
  <c r="AE122" i="5"/>
  <c r="AC122" i="5"/>
  <c r="AA122" i="5"/>
  <c r="Y122" i="5"/>
  <c r="X122" i="5"/>
  <c r="AM121" i="5"/>
  <c r="AN121" i="5" s="1"/>
  <c r="AK121" i="5"/>
  <c r="AI121" i="5"/>
  <c r="AG121" i="5"/>
  <c r="AE121" i="5"/>
  <c r="AC121" i="5"/>
  <c r="AA121" i="5"/>
  <c r="Y121" i="5"/>
  <c r="X121" i="5"/>
  <c r="AB121" i="5" s="1"/>
  <c r="AD121" i="5" s="1"/>
  <c r="AF121" i="5" s="1"/>
  <c r="AH121" i="5" s="1"/>
  <c r="AJ121" i="5" s="1"/>
  <c r="AL121" i="5" s="1"/>
  <c r="AM120" i="5"/>
  <c r="AN120" i="5" s="1"/>
  <c r="AK120" i="5"/>
  <c r="AI120" i="5"/>
  <c r="AG120" i="5"/>
  <c r="AE120" i="5"/>
  <c r="AC120" i="5"/>
  <c r="AA120" i="5"/>
  <c r="Y120" i="5"/>
  <c r="Z120" i="5" s="1"/>
  <c r="X120" i="5"/>
  <c r="AN119" i="5"/>
  <c r="AM119" i="5"/>
  <c r="AK119" i="5"/>
  <c r="AI119" i="5"/>
  <c r="AG119" i="5"/>
  <c r="AE119" i="5"/>
  <c r="AC119" i="5"/>
  <c r="AA119" i="5"/>
  <c r="Y119" i="5"/>
  <c r="X119" i="5"/>
  <c r="AM118" i="5"/>
  <c r="AN118" i="5" s="1"/>
  <c r="AK118" i="5"/>
  <c r="AI118" i="5"/>
  <c r="AG118" i="5"/>
  <c r="AE118" i="5"/>
  <c r="AC118" i="5"/>
  <c r="AA118" i="5"/>
  <c r="Y118" i="5"/>
  <c r="X118" i="5"/>
  <c r="AM117" i="5"/>
  <c r="AN117" i="5" s="1"/>
  <c r="AK117" i="5"/>
  <c r="AI117" i="5"/>
  <c r="AG117" i="5"/>
  <c r="AE117" i="5"/>
  <c r="AC117" i="5"/>
  <c r="AA117" i="5"/>
  <c r="Y117" i="5"/>
  <c r="X117" i="5"/>
  <c r="AM116" i="5"/>
  <c r="AN116" i="5" s="1"/>
  <c r="AK116" i="5"/>
  <c r="AI116" i="5"/>
  <c r="AG116" i="5"/>
  <c r="AE116" i="5"/>
  <c r="AC116" i="5"/>
  <c r="AA116" i="5"/>
  <c r="Y116" i="5"/>
  <c r="Z116" i="5" s="1"/>
  <c r="X116" i="5"/>
  <c r="AM115" i="5"/>
  <c r="AN115" i="5" s="1"/>
  <c r="AK115" i="5"/>
  <c r="AI115" i="5"/>
  <c r="AG115" i="5"/>
  <c r="AE115" i="5"/>
  <c r="AC115" i="5"/>
  <c r="AA115" i="5"/>
  <c r="Y115" i="5"/>
  <c r="X115" i="5"/>
  <c r="AM114" i="5"/>
  <c r="AN114" i="5" s="1"/>
  <c r="AK114" i="5"/>
  <c r="AI114" i="5"/>
  <c r="AG114" i="5"/>
  <c r="AE114" i="5"/>
  <c r="AC114" i="5"/>
  <c r="AA114" i="5"/>
  <c r="Y114" i="5"/>
  <c r="X114" i="5"/>
  <c r="AM113" i="5"/>
  <c r="AN113" i="5" s="1"/>
  <c r="AK113" i="5"/>
  <c r="AI113" i="5"/>
  <c r="AG113" i="5"/>
  <c r="AE113" i="5"/>
  <c r="AC113" i="5"/>
  <c r="AA113" i="5"/>
  <c r="Y113" i="5"/>
  <c r="X113" i="5"/>
  <c r="AM112" i="5"/>
  <c r="AN112" i="5" s="1"/>
  <c r="AK112" i="5"/>
  <c r="AI112" i="5"/>
  <c r="AG112" i="5"/>
  <c r="AE112" i="5"/>
  <c r="AC112" i="5"/>
  <c r="AD112" i="5" s="1"/>
  <c r="AA112" i="5"/>
  <c r="AB112" i="5" s="1"/>
  <c r="Z112" i="5"/>
  <c r="AM111" i="5"/>
  <c r="AN111" i="5" s="1"/>
  <c r="AK111" i="5"/>
  <c r="AI111" i="5"/>
  <c r="AG111" i="5"/>
  <c r="AE111" i="5"/>
  <c r="AC111" i="5"/>
  <c r="AA111" i="5"/>
  <c r="Y111" i="5"/>
  <c r="X111" i="5"/>
  <c r="AM110" i="5"/>
  <c r="AN110" i="5" s="1"/>
  <c r="AK110" i="5"/>
  <c r="AI110" i="5"/>
  <c r="AG110" i="5"/>
  <c r="AE110" i="5"/>
  <c r="AC110" i="5"/>
  <c r="AA110" i="5"/>
  <c r="Y110" i="5"/>
  <c r="X110" i="5"/>
  <c r="AN109" i="5"/>
  <c r="AM109" i="5"/>
  <c r="AK109" i="5"/>
  <c r="AI109" i="5"/>
  <c r="AG109" i="5"/>
  <c r="AE109" i="5"/>
  <c r="AC109" i="5"/>
  <c r="AA109" i="5"/>
  <c r="Y109" i="5"/>
  <c r="X109" i="5"/>
  <c r="AM108" i="5"/>
  <c r="AN108" i="5" s="1"/>
  <c r="AK108" i="5"/>
  <c r="AI108" i="5"/>
  <c r="AG108" i="5"/>
  <c r="AE108" i="5"/>
  <c r="AC108" i="5"/>
  <c r="AA108" i="5"/>
  <c r="Y108" i="5"/>
  <c r="X108" i="5"/>
  <c r="AM107" i="5"/>
  <c r="AN107" i="5" s="1"/>
  <c r="AK107" i="5"/>
  <c r="AI107" i="5"/>
  <c r="AG107" i="5"/>
  <c r="AE107" i="5"/>
  <c r="AC107" i="5"/>
  <c r="AA107" i="5"/>
  <c r="Y107" i="5"/>
  <c r="X107" i="5"/>
  <c r="AB107" i="5" s="1"/>
  <c r="AD107" i="5" s="1"/>
  <c r="AF107" i="5" s="1"/>
  <c r="AH107" i="5" s="1"/>
  <c r="AJ107" i="5" s="1"/>
  <c r="AL107" i="5" s="1"/>
  <c r="AM106" i="5"/>
  <c r="AN106" i="5" s="1"/>
  <c r="AK106" i="5"/>
  <c r="AI106" i="5"/>
  <c r="AG106" i="5"/>
  <c r="AE106" i="5"/>
  <c r="AC106" i="5"/>
  <c r="AA106" i="5"/>
  <c r="Y106" i="5"/>
  <c r="Z106" i="5" s="1"/>
  <c r="X106" i="5"/>
  <c r="AN105" i="5"/>
  <c r="AM105" i="5"/>
  <c r="AK105" i="5"/>
  <c r="AI105" i="5"/>
  <c r="AG105" i="5"/>
  <c r="AE105" i="5"/>
  <c r="AC105" i="5"/>
  <c r="AA105" i="5"/>
  <c r="Y105" i="5"/>
  <c r="X105" i="5"/>
  <c r="AM104" i="5"/>
  <c r="AN104" i="5" s="1"/>
  <c r="AK104" i="5"/>
  <c r="AI104" i="5"/>
  <c r="AG104" i="5"/>
  <c r="AE104" i="5"/>
  <c r="AC104" i="5"/>
  <c r="AA104" i="5"/>
  <c r="Y104" i="5"/>
  <c r="X104" i="5"/>
  <c r="AM103" i="5"/>
  <c r="AN103" i="5" s="1"/>
  <c r="AK103" i="5"/>
  <c r="AI103" i="5"/>
  <c r="AG103" i="5"/>
  <c r="AE103" i="5"/>
  <c r="AC103" i="5"/>
  <c r="AA103" i="5"/>
  <c r="Y103" i="5"/>
  <c r="X103" i="5"/>
  <c r="AM102" i="5"/>
  <c r="AN102" i="5" s="1"/>
  <c r="AK102" i="5"/>
  <c r="AI102" i="5"/>
  <c r="AG102" i="5"/>
  <c r="AE102" i="5"/>
  <c r="AC102" i="5"/>
  <c r="AA102" i="5"/>
  <c r="Y102" i="5"/>
  <c r="Z102" i="5" s="1"/>
  <c r="X102" i="5"/>
  <c r="AM101" i="5"/>
  <c r="AN101" i="5" s="1"/>
  <c r="AK101" i="5"/>
  <c r="AI101" i="5"/>
  <c r="AG101" i="5"/>
  <c r="AE101" i="5"/>
  <c r="AC101" i="5"/>
  <c r="AA101" i="5"/>
  <c r="Y101" i="5"/>
  <c r="X101" i="5"/>
  <c r="AM100" i="5"/>
  <c r="AN100" i="5" s="1"/>
  <c r="AK100" i="5"/>
  <c r="AI100" i="5"/>
  <c r="AG100" i="5"/>
  <c r="AE100" i="5"/>
  <c r="AC100" i="5"/>
  <c r="AA100" i="5"/>
  <c r="Y100" i="5"/>
  <c r="X100" i="5"/>
  <c r="AM99" i="5"/>
  <c r="AN99" i="5" s="1"/>
  <c r="AK99" i="5"/>
  <c r="AI99" i="5"/>
  <c r="AG99" i="5"/>
  <c r="AE99" i="5"/>
  <c r="AC99" i="5"/>
  <c r="AA99" i="5"/>
  <c r="Y99" i="5"/>
  <c r="X99" i="5"/>
  <c r="AM98" i="5"/>
  <c r="AN98" i="5" s="1"/>
  <c r="AK98" i="5"/>
  <c r="AI98" i="5"/>
  <c r="AG98" i="5"/>
  <c r="AE98" i="5"/>
  <c r="AC98" i="5"/>
  <c r="AA98" i="5"/>
  <c r="Y98" i="5"/>
  <c r="Z98" i="5" s="1"/>
  <c r="X98" i="5"/>
  <c r="AN97" i="5"/>
  <c r="AM97" i="5"/>
  <c r="AK97" i="5"/>
  <c r="AI97" i="5"/>
  <c r="AG97" i="5"/>
  <c r="AE97" i="5"/>
  <c r="AC97" i="5"/>
  <c r="AA97" i="5"/>
  <c r="Y97" i="5"/>
  <c r="X97" i="5"/>
  <c r="AM96" i="5"/>
  <c r="AN96" i="5" s="1"/>
  <c r="AK96" i="5"/>
  <c r="AI96" i="5"/>
  <c r="AG96" i="5"/>
  <c r="AE96" i="5"/>
  <c r="AC96" i="5"/>
  <c r="AA96" i="5"/>
  <c r="Y96" i="5"/>
  <c r="X96" i="5"/>
  <c r="AM95" i="5"/>
  <c r="AN95" i="5" s="1"/>
  <c r="AK95" i="5"/>
  <c r="AI95" i="5"/>
  <c r="AG95" i="5"/>
  <c r="AE95" i="5"/>
  <c r="AC95" i="5"/>
  <c r="AA95" i="5"/>
  <c r="Y95" i="5"/>
  <c r="X95" i="5"/>
  <c r="AM94" i="5"/>
  <c r="AN94" i="5" s="1"/>
  <c r="AK94" i="5"/>
  <c r="AI94" i="5"/>
  <c r="AG94" i="5"/>
  <c r="AE94" i="5"/>
  <c r="AC94" i="5"/>
  <c r="AA94" i="5"/>
  <c r="Y94" i="5"/>
  <c r="X94" i="5"/>
  <c r="AN93" i="5"/>
  <c r="AM93" i="5"/>
  <c r="AK93" i="5"/>
  <c r="AI93" i="5"/>
  <c r="AG93" i="5"/>
  <c r="AE93" i="5"/>
  <c r="AC93" i="5"/>
  <c r="AA93" i="5"/>
  <c r="Y93" i="5"/>
  <c r="X93" i="5"/>
  <c r="AM92" i="5"/>
  <c r="AN92" i="5" s="1"/>
  <c r="AK92" i="5"/>
  <c r="AI92" i="5"/>
  <c r="AG92" i="5"/>
  <c r="AE92" i="5"/>
  <c r="AC92" i="5"/>
  <c r="AA92" i="5"/>
  <c r="Y92" i="5"/>
  <c r="X92" i="5"/>
  <c r="AM91" i="5"/>
  <c r="AN91" i="5" s="1"/>
  <c r="AK91" i="5"/>
  <c r="AI91" i="5"/>
  <c r="AG91" i="5"/>
  <c r="AE91" i="5"/>
  <c r="AC91" i="5"/>
  <c r="AA91" i="5"/>
  <c r="Y91" i="5"/>
  <c r="X91" i="5"/>
  <c r="AB91" i="5" s="1"/>
  <c r="AD91" i="5" s="1"/>
  <c r="AF91" i="5" s="1"/>
  <c r="AH91" i="5" s="1"/>
  <c r="AJ91" i="5" s="1"/>
  <c r="AL91" i="5" s="1"/>
  <c r="AM90" i="5"/>
  <c r="AN90" i="5" s="1"/>
  <c r="AK90" i="5"/>
  <c r="AI90" i="5"/>
  <c r="AG90" i="5"/>
  <c r="AE90" i="5"/>
  <c r="AC90" i="5"/>
  <c r="AA90" i="5"/>
  <c r="Y90" i="5"/>
  <c r="Z90" i="5" s="1"/>
  <c r="X90" i="5"/>
  <c r="AN89" i="5"/>
  <c r="AM89" i="5"/>
  <c r="AK89" i="5"/>
  <c r="AI89" i="5"/>
  <c r="AG89" i="5"/>
  <c r="AE89" i="5"/>
  <c r="AC89" i="5"/>
  <c r="AA89" i="5"/>
  <c r="Y89" i="5"/>
  <c r="X89" i="5"/>
  <c r="AM88" i="5"/>
  <c r="AN88" i="5" s="1"/>
  <c r="AK88" i="5"/>
  <c r="AI88" i="5"/>
  <c r="AG88" i="5"/>
  <c r="AE88" i="5"/>
  <c r="AC88" i="5"/>
  <c r="AA88" i="5"/>
  <c r="Y88" i="5"/>
  <c r="X88" i="5"/>
  <c r="AM87" i="5"/>
  <c r="AN87" i="5" s="1"/>
  <c r="AK87" i="5"/>
  <c r="AI87" i="5"/>
  <c r="AG87" i="5"/>
  <c r="AE87" i="5"/>
  <c r="AC87" i="5"/>
  <c r="AA87" i="5"/>
  <c r="Y87" i="5"/>
  <c r="X87" i="5"/>
  <c r="AM86" i="5"/>
  <c r="AN86" i="5" s="1"/>
  <c r="AK86" i="5"/>
  <c r="AI86" i="5"/>
  <c r="AG86" i="5"/>
  <c r="AE86" i="5"/>
  <c r="AC86" i="5"/>
  <c r="AA86" i="5"/>
  <c r="Y86" i="5"/>
  <c r="Z86" i="5" s="1"/>
  <c r="X86" i="5"/>
  <c r="AM85" i="5"/>
  <c r="AN85" i="5" s="1"/>
  <c r="AK85" i="5"/>
  <c r="AI85" i="5"/>
  <c r="AG85" i="5"/>
  <c r="AE85" i="5"/>
  <c r="AC85" i="5"/>
  <c r="AA85" i="5"/>
  <c r="Y85" i="5"/>
  <c r="X85" i="5"/>
  <c r="AD85" i="5" s="1"/>
  <c r="AF85" i="5" s="1"/>
  <c r="AH85" i="5" s="1"/>
  <c r="AJ85" i="5" s="1"/>
  <c r="AL85" i="5" s="1"/>
  <c r="AM84" i="5"/>
  <c r="AN84" i="5" s="1"/>
  <c r="AK84" i="5"/>
  <c r="AI84" i="5"/>
  <c r="AG84" i="5"/>
  <c r="AE84" i="5"/>
  <c r="AC84" i="5"/>
  <c r="AA84" i="5"/>
  <c r="Y84" i="5"/>
  <c r="X84" i="5"/>
  <c r="AM83" i="5"/>
  <c r="AN83" i="5" s="1"/>
  <c r="AK83" i="5"/>
  <c r="AI83" i="5"/>
  <c r="AG83" i="5"/>
  <c r="AE83" i="5"/>
  <c r="AC83" i="5"/>
  <c r="AA83" i="5"/>
  <c r="Y83" i="5"/>
  <c r="Z83" i="5" s="1"/>
  <c r="X83" i="5"/>
  <c r="AM82" i="5"/>
  <c r="AN82" i="5" s="1"/>
  <c r="AK82" i="5"/>
  <c r="AI82" i="5"/>
  <c r="AG82" i="5"/>
  <c r="AE82" i="5"/>
  <c r="AC82" i="5"/>
  <c r="AA82" i="5"/>
  <c r="Y82" i="5"/>
  <c r="X82" i="5"/>
  <c r="AM81" i="5"/>
  <c r="AN81" i="5" s="1"/>
  <c r="AK81" i="5"/>
  <c r="AI81" i="5"/>
  <c r="AG81" i="5"/>
  <c r="AE81" i="5"/>
  <c r="AC81" i="5"/>
  <c r="AA81" i="5"/>
  <c r="Y81" i="5"/>
  <c r="X81" i="5"/>
  <c r="AM80" i="5"/>
  <c r="AN80" i="5" s="1"/>
  <c r="AK80" i="5"/>
  <c r="AI80" i="5"/>
  <c r="AG80" i="5"/>
  <c r="AE80" i="5"/>
  <c r="AC80" i="5"/>
  <c r="AA80" i="5"/>
  <c r="Y80" i="5"/>
  <c r="X80" i="5"/>
  <c r="AM79" i="5"/>
  <c r="AN79" i="5" s="1"/>
  <c r="AK79" i="5"/>
  <c r="AI79" i="5"/>
  <c r="AG79" i="5"/>
  <c r="AE79" i="5"/>
  <c r="AC79" i="5"/>
  <c r="AA79" i="5"/>
  <c r="Y79" i="5"/>
  <c r="Z79" i="5" s="1"/>
  <c r="X79" i="5"/>
  <c r="AN78" i="5"/>
  <c r="AM78" i="5"/>
  <c r="AK78" i="5"/>
  <c r="AI78" i="5"/>
  <c r="AG78" i="5"/>
  <c r="AE78" i="5"/>
  <c r="AC78" i="5"/>
  <c r="AA78" i="5"/>
  <c r="Y78" i="5"/>
  <c r="X78" i="5"/>
  <c r="AM77" i="5"/>
  <c r="AN77" i="5" s="1"/>
  <c r="AK77" i="5"/>
  <c r="AI77" i="5"/>
  <c r="AG77" i="5"/>
  <c r="AE77" i="5"/>
  <c r="AC77" i="5"/>
  <c r="AA77" i="5"/>
  <c r="Y77" i="5"/>
  <c r="X77" i="5"/>
  <c r="AM76" i="5"/>
  <c r="AN76" i="5" s="1"/>
  <c r="AK76" i="5"/>
  <c r="AI76" i="5"/>
  <c r="AG76" i="5"/>
  <c r="AE76" i="5"/>
  <c r="AC76" i="5"/>
  <c r="AA76" i="5"/>
  <c r="Y76" i="5"/>
  <c r="X76" i="5"/>
  <c r="AM75" i="5"/>
  <c r="AN75" i="5" s="1"/>
  <c r="AK75" i="5"/>
  <c r="AI75" i="5"/>
  <c r="AG75" i="5"/>
  <c r="AE75" i="5"/>
  <c r="AC75" i="5"/>
  <c r="AA75" i="5"/>
  <c r="Y75" i="5"/>
  <c r="X75" i="5"/>
  <c r="AN74" i="5"/>
  <c r="AM74" i="5"/>
  <c r="AK74" i="5"/>
  <c r="AI74" i="5"/>
  <c r="AG74" i="5"/>
  <c r="AE74" i="5"/>
  <c r="AC74" i="5"/>
  <c r="AA74" i="5"/>
  <c r="Y74" i="5"/>
  <c r="X74" i="5"/>
  <c r="AM73" i="5"/>
  <c r="AN73" i="5" s="1"/>
  <c r="AK73" i="5"/>
  <c r="AI73" i="5"/>
  <c r="AG73" i="5"/>
  <c r="AE73" i="5"/>
  <c r="AC73" i="5"/>
  <c r="AA73" i="5"/>
  <c r="Y73" i="5"/>
  <c r="X73" i="5"/>
  <c r="AM72" i="5"/>
  <c r="AN72" i="5" s="1"/>
  <c r="AK72" i="5"/>
  <c r="AI72" i="5"/>
  <c r="AG72" i="5"/>
  <c r="AE72" i="5"/>
  <c r="AC72" i="5"/>
  <c r="AA72" i="5"/>
  <c r="Y72" i="5"/>
  <c r="X72" i="5"/>
  <c r="AB72" i="5" s="1"/>
  <c r="AD72" i="5" s="1"/>
  <c r="AF72" i="5" s="1"/>
  <c r="AH72" i="5" s="1"/>
  <c r="AJ72" i="5" s="1"/>
  <c r="AL72" i="5" s="1"/>
  <c r="AM71" i="5"/>
  <c r="AN71" i="5" s="1"/>
  <c r="AK71" i="5"/>
  <c r="AI71" i="5"/>
  <c r="AG71" i="5"/>
  <c r="AE71" i="5"/>
  <c r="AC71" i="5"/>
  <c r="AA71" i="5"/>
  <c r="Y71" i="5"/>
  <c r="Z71" i="5" s="1"/>
  <c r="X71" i="5"/>
  <c r="AN70" i="5"/>
  <c r="AM70" i="5"/>
  <c r="AK70" i="5"/>
  <c r="AI70" i="5"/>
  <c r="AG70" i="5"/>
  <c r="AE70" i="5"/>
  <c r="AC70" i="5"/>
  <c r="AA70" i="5"/>
  <c r="Y70" i="5"/>
  <c r="X70" i="5"/>
  <c r="AM69" i="5"/>
  <c r="AN69" i="5" s="1"/>
  <c r="AK69" i="5"/>
  <c r="AI69" i="5"/>
  <c r="AG69" i="5"/>
  <c r="AE69" i="5"/>
  <c r="AC69" i="5"/>
  <c r="AA69" i="5"/>
  <c r="Y69" i="5"/>
  <c r="X69" i="5"/>
  <c r="AM68" i="5"/>
  <c r="AN68" i="5" s="1"/>
  <c r="AK68" i="5"/>
  <c r="AI68" i="5"/>
  <c r="AG68" i="5"/>
  <c r="AE68" i="5"/>
  <c r="AC68" i="5"/>
  <c r="AA68" i="5"/>
  <c r="Y68" i="5"/>
  <c r="X68" i="5"/>
  <c r="AM67" i="5"/>
  <c r="AN67" i="5" s="1"/>
  <c r="AK67" i="5"/>
  <c r="AI67" i="5"/>
  <c r="AG67" i="5"/>
  <c r="AE67" i="5"/>
  <c r="AC67" i="5"/>
  <c r="AA67" i="5"/>
  <c r="Y67" i="5"/>
  <c r="Z67" i="5" s="1"/>
  <c r="X67" i="5"/>
  <c r="AM66" i="5"/>
  <c r="AN66" i="5" s="1"/>
  <c r="AK66" i="5"/>
  <c r="AI66" i="5"/>
  <c r="AG66" i="5"/>
  <c r="AE66" i="5"/>
  <c r="AC66" i="5"/>
  <c r="AA66" i="5"/>
  <c r="Y66" i="5"/>
  <c r="X66" i="5"/>
  <c r="Y65" i="5"/>
  <c r="X65" i="5"/>
  <c r="AM64" i="5"/>
  <c r="AN64" i="5" s="1"/>
  <c r="AK64" i="5"/>
  <c r="AI64" i="5"/>
  <c r="AG64" i="5"/>
  <c r="AE64" i="5"/>
  <c r="AC64" i="5"/>
  <c r="AA64" i="5"/>
  <c r="AB64" i="5" s="1"/>
  <c r="Y64" i="5"/>
  <c r="X64" i="5"/>
  <c r="AM63" i="5"/>
  <c r="AN63" i="5" s="1"/>
  <c r="AK63" i="5"/>
  <c r="AI63" i="5"/>
  <c r="AG63" i="5"/>
  <c r="AE63" i="5"/>
  <c r="AC63" i="5"/>
  <c r="AA63" i="5"/>
  <c r="Y63" i="5"/>
  <c r="X63" i="5"/>
  <c r="AB63" i="5" s="1"/>
  <c r="AD63" i="5" s="1"/>
  <c r="AF63" i="5" s="1"/>
  <c r="AH63" i="5" s="1"/>
  <c r="AJ63" i="5" s="1"/>
  <c r="AL63" i="5" s="1"/>
  <c r="AM62" i="5"/>
  <c r="AN62" i="5" s="1"/>
  <c r="AK62" i="5"/>
  <c r="AI62" i="5"/>
  <c r="AG62" i="5"/>
  <c r="AE62" i="5"/>
  <c r="AC62" i="5"/>
  <c r="AA62" i="5"/>
  <c r="Y62" i="5"/>
  <c r="Z62" i="5" s="1"/>
  <c r="X62" i="5"/>
  <c r="AN61" i="5"/>
  <c r="AM61" i="5"/>
  <c r="AK61" i="5"/>
  <c r="AI61" i="5"/>
  <c r="AG61" i="5"/>
  <c r="AE61" i="5"/>
  <c r="AC61" i="5"/>
  <c r="AA61" i="5"/>
  <c r="Y61" i="5"/>
  <c r="X61" i="5"/>
  <c r="AM60" i="5"/>
  <c r="AN60" i="5" s="1"/>
  <c r="AK60" i="5"/>
  <c r="AI60" i="5"/>
  <c r="AG60" i="5"/>
  <c r="AE60" i="5"/>
  <c r="AC60" i="5"/>
  <c r="AA60" i="5"/>
  <c r="Y60" i="5"/>
  <c r="X60" i="5"/>
  <c r="AM59" i="5"/>
  <c r="AN59" i="5" s="1"/>
  <c r="AK59" i="5"/>
  <c r="AI59" i="5"/>
  <c r="AG59" i="5"/>
  <c r="AE59" i="5"/>
  <c r="AC59" i="5"/>
  <c r="AA59" i="5"/>
  <c r="Y59" i="5"/>
  <c r="X59" i="5"/>
  <c r="AM58" i="5"/>
  <c r="AN58" i="5" s="1"/>
  <c r="AK58" i="5"/>
  <c r="AI58" i="5"/>
  <c r="AG58" i="5"/>
  <c r="AE58" i="5"/>
  <c r="AC58" i="5"/>
  <c r="AA58" i="5"/>
  <c r="Y58" i="5"/>
  <c r="X58" i="5"/>
  <c r="AM57" i="5"/>
  <c r="AN57" i="5" s="1"/>
  <c r="AK57" i="5"/>
  <c r="AI57" i="5"/>
  <c r="AG57" i="5"/>
  <c r="AE57" i="5"/>
  <c r="AC57" i="5"/>
  <c r="AA57" i="5"/>
  <c r="Y57" i="5"/>
  <c r="X57" i="5"/>
  <c r="AM56" i="5"/>
  <c r="AN56" i="5" s="1"/>
  <c r="AK56" i="5"/>
  <c r="AI56" i="5"/>
  <c r="AG56" i="5"/>
  <c r="AE56" i="5"/>
  <c r="AC56" i="5"/>
  <c r="AA56" i="5"/>
  <c r="Y56" i="5"/>
  <c r="X56" i="5"/>
  <c r="AB56" i="5" s="1"/>
  <c r="AD56" i="5" s="1"/>
  <c r="AF56" i="5" s="1"/>
  <c r="AH56" i="5" s="1"/>
  <c r="AJ56" i="5" s="1"/>
  <c r="AL56" i="5" s="1"/>
  <c r="AM55" i="5"/>
  <c r="AN55" i="5" s="1"/>
  <c r="AK55" i="5"/>
  <c r="AI55" i="5"/>
  <c r="AG55" i="5"/>
  <c r="AE55" i="5"/>
  <c r="AC55" i="5"/>
  <c r="AA55" i="5"/>
  <c r="Y55" i="5"/>
  <c r="Z55" i="5" s="1"/>
  <c r="X55" i="5"/>
  <c r="AN54" i="5"/>
  <c r="AM54" i="5"/>
  <c r="AK54" i="5"/>
  <c r="AI54" i="5"/>
  <c r="AG54" i="5"/>
  <c r="AE54" i="5"/>
  <c r="AC54" i="5"/>
  <c r="AA54" i="5"/>
  <c r="Y54" i="5"/>
  <c r="X54" i="5"/>
  <c r="AM53" i="5"/>
  <c r="AN53" i="5" s="1"/>
  <c r="AK53" i="5"/>
  <c r="AI53" i="5"/>
  <c r="AG53" i="5"/>
  <c r="AE53" i="5"/>
  <c r="AC53" i="5"/>
  <c r="AA53" i="5"/>
  <c r="Y53" i="5"/>
  <c r="X53" i="5"/>
  <c r="AM52" i="5"/>
  <c r="AN52" i="5" s="1"/>
  <c r="AK52" i="5"/>
  <c r="AI52" i="5"/>
  <c r="AG52" i="5"/>
  <c r="AE52" i="5"/>
  <c r="AC52" i="5"/>
  <c r="AA52" i="5"/>
  <c r="Y52" i="5"/>
  <c r="X52" i="5"/>
  <c r="AM51" i="5"/>
  <c r="AN51" i="5" s="1"/>
  <c r="AK51" i="5"/>
  <c r="AI51" i="5"/>
  <c r="AG51" i="5"/>
  <c r="AE51" i="5"/>
  <c r="AC51" i="5"/>
  <c r="AA51" i="5"/>
  <c r="Y51" i="5"/>
  <c r="Z51" i="5" s="1"/>
  <c r="X51" i="5"/>
  <c r="AM50" i="5"/>
  <c r="AN50" i="5" s="1"/>
  <c r="AK50" i="5"/>
  <c r="AI50" i="5"/>
  <c r="AG50" i="5"/>
  <c r="AE50" i="5"/>
  <c r="AC50" i="5"/>
  <c r="AA50" i="5"/>
  <c r="Y50" i="5"/>
  <c r="X50" i="5"/>
  <c r="AM49" i="5"/>
  <c r="AN49" i="5" s="1"/>
  <c r="AK49" i="5"/>
  <c r="AI49" i="5"/>
  <c r="AG49" i="5"/>
  <c r="AE49" i="5"/>
  <c r="AC49" i="5"/>
  <c r="AA49" i="5"/>
  <c r="Y49" i="5"/>
  <c r="X49" i="5"/>
  <c r="AM48" i="5"/>
  <c r="AN48" i="5" s="1"/>
  <c r="AK48" i="5"/>
  <c r="AI48" i="5"/>
  <c r="AG48" i="5"/>
  <c r="AE48" i="5"/>
  <c r="AC48" i="5"/>
  <c r="AA48" i="5"/>
  <c r="Y48" i="5"/>
  <c r="X48" i="5"/>
  <c r="AM47" i="5"/>
  <c r="AN47" i="5" s="1"/>
  <c r="AK47" i="5"/>
  <c r="AI47" i="5"/>
  <c r="AG47" i="5"/>
  <c r="AE47" i="5"/>
  <c r="AC47" i="5"/>
  <c r="AA47" i="5"/>
  <c r="Y47" i="5"/>
  <c r="Z47" i="5" s="1"/>
  <c r="X47" i="5"/>
  <c r="AM46" i="5"/>
  <c r="AN46" i="5" s="1"/>
  <c r="AK46" i="5"/>
  <c r="AI46" i="5"/>
  <c r="AG46" i="5"/>
  <c r="AE46" i="5"/>
  <c r="AC46" i="5"/>
  <c r="AA46" i="5"/>
  <c r="Y46" i="5"/>
  <c r="X46" i="5"/>
  <c r="AM45" i="5"/>
  <c r="AN45" i="5" s="1"/>
  <c r="AK45" i="5"/>
  <c r="AI45" i="5"/>
  <c r="AG45" i="5"/>
  <c r="AE45" i="5"/>
  <c r="AC45" i="5"/>
  <c r="AA45" i="5"/>
  <c r="Y45" i="5"/>
  <c r="X45" i="5"/>
  <c r="AM44" i="5"/>
  <c r="AN44" i="5" s="1"/>
  <c r="AK44" i="5"/>
  <c r="AI44" i="5"/>
  <c r="AG44" i="5"/>
  <c r="AE44" i="5"/>
  <c r="AC44" i="5"/>
  <c r="AA44" i="5"/>
  <c r="Y44" i="5"/>
  <c r="X44" i="5"/>
  <c r="AM43" i="5"/>
  <c r="AN43" i="5" s="1"/>
  <c r="AK43" i="5"/>
  <c r="AI43" i="5"/>
  <c r="AG43" i="5"/>
  <c r="AE43" i="5"/>
  <c r="AC43" i="5"/>
  <c r="AA43" i="5"/>
  <c r="Y43" i="5"/>
  <c r="X43" i="5"/>
  <c r="AN42" i="5"/>
  <c r="AM42" i="5"/>
  <c r="AK42" i="5"/>
  <c r="AI42" i="5"/>
  <c r="AG42" i="5"/>
  <c r="AE42" i="5"/>
  <c r="AC42" i="5"/>
  <c r="AA42" i="5"/>
  <c r="Y42" i="5"/>
  <c r="X42" i="5"/>
  <c r="AM41" i="5"/>
  <c r="AN41" i="5" s="1"/>
  <c r="AK41" i="5"/>
  <c r="AI41" i="5"/>
  <c r="AG41" i="5"/>
  <c r="AE41" i="5"/>
  <c r="AC41" i="5"/>
  <c r="AA41" i="5"/>
  <c r="Y41" i="5"/>
  <c r="X41" i="5"/>
  <c r="AM40" i="5"/>
  <c r="AN40" i="5" s="1"/>
  <c r="AK40" i="5"/>
  <c r="AI40" i="5"/>
  <c r="AG40" i="5"/>
  <c r="AE40" i="5"/>
  <c r="AC40" i="5"/>
  <c r="AA40" i="5"/>
  <c r="Y40" i="5"/>
  <c r="X40" i="5"/>
  <c r="AB40" i="5" s="1"/>
  <c r="AM39" i="5"/>
  <c r="AN39" i="5" s="1"/>
  <c r="AK39" i="5"/>
  <c r="AI39" i="5"/>
  <c r="AG39" i="5"/>
  <c r="AE39" i="5"/>
  <c r="AC39" i="5"/>
  <c r="AA39" i="5"/>
  <c r="Y39" i="5"/>
  <c r="X39" i="5"/>
  <c r="AN38" i="5"/>
  <c r="AM38" i="5"/>
  <c r="AK38" i="5"/>
  <c r="AI38" i="5"/>
  <c r="AG38" i="5"/>
  <c r="AE38" i="5"/>
  <c r="AC38" i="5"/>
  <c r="AA38" i="5"/>
  <c r="Y38" i="5"/>
  <c r="X38" i="5"/>
  <c r="AM37" i="5"/>
  <c r="AN37" i="5" s="1"/>
  <c r="AI37" i="5"/>
  <c r="AG37" i="5"/>
  <c r="AE37" i="5"/>
  <c r="AC37" i="5"/>
  <c r="AA37" i="5"/>
  <c r="AB37" i="5" s="1"/>
  <c r="AD37" i="5" s="1"/>
  <c r="AF37" i="5" s="1"/>
  <c r="AH37" i="5" s="1"/>
  <c r="X37" i="5"/>
  <c r="Z37" i="5" s="1"/>
  <c r="AM36" i="5"/>
  <c r="AN36" i="5" s="1"/>
  <c r="AK36" i="5"/>
  <c r="AI36" i="5"/>
  <c r="AG36" i="5"/>
  <c r="AE36" i="5"/>
  <c r="AC36" i="5"/>
  <c r="AA36" i="5"/>
  <c r="Y36" i="5"/>
  <c r="X36" i="5"/>
  <c r="AM35" i="5"/>
  <c r="AN35" i="5" s="1"/>
  <c r="AK35" i="5"/>
  <c r="AI35" i="5"/>
  <c r="AG35" i="5"/>
  <c r="AE35" i="5"/>
  <c r="AC35" i="5"/>
  <c r="AA35" i="5"/>
  <c r="Y35" i="5"/>
  <c r="X35" i="5"/>
  <c r="AN34" i="5"/>
  <c r="AM34" i="5"/>
  <c r="AK34" i="5"/>
  <c r="AI34" i="5"/>
  <c r="AG34" i="5"/>
  <c r="AE34" i="5"/>
  <c r="AC34" i="5"/>
  <c r="AA34" i="5"/>
  <c r="Y34" i="5"/>
  <c r="X34" i="5"/>
  <c r="AM33" i="5"/>
  <c r="AN33" i="5" s="1"/>
  <c r="AK33" i="5"/>
  <c r="AI33" i="5"/>
  <c r="AG33" i="5"/>
  <c r="AE33" i="5"/>
  <c r="AC33" i="5"/>
  <c r="AA33" i="5"/>
  <c r="Y33" i="5"/>
  <c r="X33" i="5"/>
  <c r="AM32" i="5"/>
  <c r="AN32" i="5" s="1"/>
  <c r="AK32" i="5"/>
  <c r="AI32" i="5"/>
  <c r="AG32" i="5"/>
  <c r="AE32" i="5"/>
  <c r="AC32" i="5"/>
  <c r="AA32" i="5"/>
  <c r="Y32" i="5"/>
  <c r="X32" i="5"/>
  <c r="AB32" i="5" s="1"/>
  <c r="AM31" i="5"/>
  <c r="AN31" i="5" s="1"/>
  <c r="AK31" i="5"/>
  <c r="AI31" i="5"/>
  <c r="AG31" i="5"/>
  <c r="AE31" i="5"/>
  <c r="AC31" i="5"/>
  <c r="AA31" i="5"/>
  <c r="Y31" i="5"/>
  <c r="X31" i="5"/>
  <c r="AN30" i="5"/>
  <c r="AM30" i="5"/>
  <c r="AK30" i="5"/>
  <c r="AI30" i="5"/>
  <c r="AG30" i="5"/>
  <c r="AE30" i="5"/>
  <c r="AC30" i="5"/>
  <c r="AA30" i="5"/>
  <c r="Y30" i="5"/>
  <c r="X30" i="5"/>
  <c r="AM29" i="5"/>
  <c r="AN29" i="5" s="1"/>
  <c r="AK29" i="5"/>
  <c r="AI29" i="5"/>
  <c r="AG29" i="5"/>
  <c r="AE29" i="5"/>
  <c r="AC29" i="5"/>
  <c r="AA29" i="5"/>
  <c r="Y29" i="5"/>
  <c r="X29" i="5"/>
  <c r="AM28" i="5"/>
  <c r="AN28" i="5" s="1"/>
  <c r="AK28" i="5"/>
  <c r="AI28" i="5"/>
  <c r="AG28" i="5"/>
  <c r="AE28" i="5"/>
  <c r="AC28" i="5"/>
  <c r="AA28" i="5"/>
  <c r="Y28" i="5"/>
  <c r="X28" i="5"/>
  <c r="AB28" i="5" s="1"/>
  <c r="AD28" i="5" s="1"/>
  <c r="AF28" i="5" s="1"/>
  <c r="AH28" i="5" s="1"/>
  <c r="AJ28" i="5" s="1"/>
  <c r="AL28" i="5" s="1"/>
  <c r="AM27" i="5"/>
  <c r="AN27" i="5" s="1"/>
  <c r="AK27" i="5"/>
  <c r="AI27" i="5"/>
  <c r="AG27" i="5"/>
  <c r="AE27" i="5"/>
  <c r="AC27" i="5"/>
  <c r="AA27" i="5"/>
  <c r="Y27" i="5"/>
  <c r="Z27" i="5" s="1"/>
  <c r="X27" i="5"/>
  <c r="AM26" i="5"/>
  <c r="AN26" i="5" s="1"/>
  <c r="AK26" i="5"/>
  <c r="AI26" i="5"/>
  <c r="AG26" i="5"/>
  <c r="AE26" i="5"/>
  <c r="AC26" i="5"/>
  <c r="AA26" i="5"/>
  <c r="Y26" i="5"/>
  <c r="X26" i="5"/>
  <c r="AM25" i="5"/>
  <c r="AN25" i="5" s="1"/>
  <c r="AK25" i="5"/>
  <c r="AI25" i="5"/>
  <c r="AG25" i="5"/>
  <c r="AE25" i="5"/>
  <c r="AC25" i="5"/>
  <c r="AA25" i="5"/>
  <c r="Y25" i="5"/>
  <c r="X25" i="5"/>
  <c r="AM24" i="5"/>
  <c r="AN24" i="5" s="1"/>
  <c r="AK24" i="5"/>
  <c r="AI24" i="5"/>
  <c r="AG24" i="5"/>
  <c r="AE24" i="5"/>
  <c r="AC24" i="5"/>
  <c r="AA24" i="5"/>
  <c r="Y24" i="5"/>
  <c r="X24" i="5"/>
  <c r="AM23" i="5"/>
  <c r="AN23" i="5" s="1"/>
  <c r="AK23" i="5"/>
  <c r="AI23" i="5"/>
  <c r="AG23" i="5"/>
  <c r="AE23" i="5"/>
  <c r="AC23" i="5"/>
  <c r="AA23" i="5"/>
  <c r="Y23" i="5"/>
  <c r="Z23" i="5" s="1"/>
  <c r="X23" i="5"/>
  <c r="AM22" i="5"/>
  <c r="AN22" i="5" s="1"/>
  <c r="AK22" i="5"/>
  <c r="AI22" i="5"/>
  <c r="AG22" i="5"/>
  <c r="AE22" i="5"/>
  <c r="AC22" i="5"/>
  <c r="AA22" i="5"/>
  <c r="Y22" i="5"/>
  <c r="X22" i="5"/>
  <c r="AM21" i="5"/>
  <c r="AN21" i="5" s="1"/>
  <c r="AK21" i="5"/>
  <c r="AI21" i="5"/>
  <c r="AG21" i="5"/>
  <c r="AE21" i="5"/>
  <c r="AC21" i="5"/>
  <c r="AA21" i="5"/>
  <c r="Y21" i="5"/>
  <c r="X21" i="5"/>
  <c r="AM20" i="5"/>
  <c r="AN20" i="5" s="1"/>
  <c r="AK20" i="5"/>
  <c r="AI20" i="5"/>
  <c r="AG20" i="5"/>
  <c r="AE20" i="5"/>
  <c r="AC20" i="5"/>
  <c r="AA20" i="5"/>
  <c r="Y20" i="5"/>
  <c r="X20" i="5"/>
  <c r="AM19" i="5"/>
  <c r="AN19" i="5" s="1"/>
  <c r="AK19" i="5"/>
  <c r="AI19" i="5"/>
  <c r="AG19" i="5"/>
  <c r="AE19" i="5"/>
  <c r="AC19" i="5"/>
  <c r="AA19" i="5"/>
  <c r="Y19" i="5"/>
  <c r="X19" i="5"/>
  <c r="AN18" i="5"/>
  <c r="AM18" i="5"/>
  <c r="AK18" i="5"/>
  <c r="AI18" i="5"/>
  <c r="AG18" i="5"/>
  <c r="AE18" i="5"/>
  <c r="AC18" i="5"/>
  <c r="AA18" i="5"/>
  <c r="Y18" i="5"/>
  <c r="X18" i="5"/>
  <c r="AM17" i="5"/>
  <c r="AN17" i="5" s="1"/>
  <c r="AK17" i="5"/>
  <c r="AI17" i="5"/>
  <c r="AG17" i="5"/>
  <c r="AE17" i="5"/>
  <c r="AC17" i="5"/>
  <c r="AA17" i="5"/>
  <c r="Y17" i="5"/>
  <c r="X17" i="5"/>
  <c r="AM16" i="5"/>
  <c r="AN16" i="5" s="1"/>
  <c r="AK16" i="5"/>
  <c r="AI16" i="5"/>
  <c r="AG16" i="5"/>
  <c r="AE16" i="5"/>
  <c r="AC16" i="5"/>
  <c r="AA16" i="5"/>
  <c r="Y16" i="5"/>
  <c r="X16" i="5"/>
  <c r="AB16" i="5" s="1"/>
  <c r="AM15" i="5"/>
  <c r="AN15" i="5" s="1"/>
  <c r="AK15" i="5"/>
  <c r="AI15" i="5"/>
  <c r="AG15" i="5"/>
  <c r="AE15" i="5"/>
  <c r="AC15" i="5"/>
  <c r="AA15" i="5"/>
  <c r="Y15" i="5"/>
  <c r="X15" i="5"/>
  <c r="AN14" i="5"/>
  <c r="AM14" i="5"/>
  <c r="AK14" i="5"/>
  <c r="AI14" i="5"/>
  <c r="AG14" i="5"/>
  <c r="AE14" i="5"/>
  <c r="AC14" i="5"/>
  <c r="AA14" i="5"/>
  <c r="Y14" i="5"/>
  <c r="X14" i="5"/>
  <c r="AM13" i="5"/>
  <c r="AN13" i="5" s="1"/>
  <c r="AK13" i="5"/>
  <c r="AI13" i="5"/>
  <c r="AG13" i="5"/>
  <c r="AE13" i="5"/>
  <c r="AC13" i="5"/>
  <c r="AA13" i="5"/>
  <c r="Y13" i="5"/>
  <c r="X13" i="5"/>
  <c r="AM12" i="5"/>
  <c r="AN12" i="5" s="1"/>
  <c r="AK12" i="5"/>
  <c r="AI12" i="5"/>
  <c r="AG12" i="5"/>
  <c r="AE12" i="5"/>
  <c r="AC12" i="5"/>
  <c r="AA12" i="5"/>
  <c r="Y12" i="5"/>
  <c r="X12" i="5"/>
  <c r="AB12" i="5" s="1"/>
  <c r="AD12" i="5" s="1"/>
  <c r="AF12" i="5" s="1"/>
  <c r="AH12" i="5" s="1"/>
  <c r="AJ12" i="5" s="1"/>
  <c r="AL12" i="5" s="1"/>
  <c r="AM11" i="5"/>
  <c r="AN11" i="5" s="1"/>
  <c r="AK11" i="5"/>
  <c r="AI11" i="5"/>
  <c r="AG11" i="5"/>
  <c r="AE11" i="5"/>
  <c r="AC11" i="5"/>
  <c r="AA11" i="5"/>
  <c r="Y11" i="5"/>
  <c r="Z11" i="5" s="1"/>
  <c r="X11" i="5"/>
  <c r="AM10" i="5"/>
  <c r="AN10" i="5" s="1"/>
  <c r="AK10" i="5"/>
  <c r="AI10" i="5"/>
  <c r="AG10" i="5"/>
  <c r="AE10" i="5"/>
  <c r="AC10" i="5"/>
  <c r="AA10" i="5"/>
  <c r="Y10" i="5"/>
  <c r="X10" i="5"/>
  <c r="AM9" i="5"/>
  <c r="AN9" i="5" s="1"/>
  <c r="AK9" i="5"/>
  <c r="AI9" i="5"/>
  <c r="AG9" i="5"/>
  <c r="AE9" i="5"/>
  <c r="AC9" i="5"/>
  <c r="AA9" i="5"/>
  <c r="Y9" i="5"/>
  <c r="X9" i="5"/>
  <c r="AM8" i="5"/>
  <c r="AN8" i="5" s="1"/>
  <c r="AK8" i="5"/>
  <c r="AI8" i="5"/>
  <c r="AG8" i="5"/>
  <c r="AE8" i="5"/>
  <c r="AC8" i="5"/>
  <c r="AA8" i="5"/>
  <c r="Y8" i="5"/>
  <c r="X8" i="5"/>
  <c r="AM7" i="5"/>
  <c r="AN7" i="5" s="1"/>
  <c r="AK7" i="5"/>
  <c r="AI7" i="5"/>
  <c r="AG7" i="5"/>
  <c r="AE7" i="5"/>
  <c r="AC7" i="5"/>
  <c r="AA7" i="5"/>
  <c r="Y7" i="5"/>
  <c r="Z7" i="5" s="1"/>
  <c r="X7" i="5"/>
  <c r="AM6" i="5"/>
  <c r="AN6" i="5" s="1"/>
  <c r="AK6" i="5"/>
  <c r="AI6" i="5"/>
  <c r="AG6" i="5"/>
  <c r="AE6" i="5"/>
  <c r="AC6" i="5"/>
  <c r="AA6" i="5"/>
  <c r="Y6" i="5"/>
  <c r="X6" i="5"/>
  <c r="Y5" i="5"/>
  <c r="X5" i="5"/>
  <c r="AR259" i="5"/>
  <c r="AS259" i="5"/>
  <c r="AT259" i="5"/>
  <c r="AV259" i="5"/>
  <c r="AW259" i="5"/>
  <c r="AX259" i="5"/>
  <c r="AY259" i="5"/>
  <c r="AR260" i="5"/>
  <c r="AS260" i="5"/>
  <c r="AT260" i="5"/>
  <c r="AV260" i="5"/>
  <c r="AY260" i="5"/>
  <c r="AR261" i="5"/>
  <c r="AS261" i="5"/>
  <c r="AT261" i="5"/>
  <c r="AV261" i="5"/>
  <c r="AY261" i="5"/>
  <c r="AR262" i="5"/>
  <c r="AS262" i="5"/>
  <c r="AT262" i="5"/>
  <c r="AV262" i="5"/>
  <c r="AY262" i="5"/>
  <c r="AR263" i="5"/>
  <c r="AS263" i="5"/>
  <c r="AT263" i="5"/>
  <c r="AV263" i="5"/>
  <c r="AR264" i="5"/>
  <c r="AS264" i="5"/>
  <c r="AT264" i="5"/>
  <c r="AV264" i="5"/>
  <c r="AY264" i="5"/>
  <c r="AR265" i="5"/>
  <c r="AS265" i="5"/>
  <c r="AT265" i="5"/>
  <c r="AV265" i="5"/>
  <c r="AY265" i="5"/>
  <c r="AR266" i="5"/>
  <c r="AS266" i="5"/>
  <c r="AT266" i="5"/>
  <c r="AV266" i="5"/>
  <c r="AY266" i="5"/>
  <c r="AR267" i="5"/>
  <c r="AS267" i="5"/>
  <c r="AT267" i="5"/>
  <c r="AV267" i="5"/>
  <c r="Z15" i="5" l="1"/>
  <c r="Z31" i="5"/>
  <c r="Z19" i="5"/>
  <c r="Z20" i="5"/>
  <c r="AB25" i="5"/>
  <c r="Z35" i="5"/>
  <c r="AB36" i="5"/>
  <c r="AD36" i="5" s="1"/>
  <c r="AF36" i="5" s="1"/>
  <c r="AH36" i="5" s="1"/>
  <c r="AJ36" i="5" s="1"/>
  <c r="AL36" i="5" s="1"/>
  <c r="Z43" i="5"/>
  <c r="AB44" i="5"/>
  <c r="AD44" i="5" s="1"/>
  <c r="AF44" i="5" s="1"/>
  <c r="AH44" i="5" s="1"/>
  <c r="AJ44" i="5" s="1"/>
  <c r="AL44" i="5" s="1"/>
  <c r="AB49" i="5"/>
  <c r="Z75" i="5"/>
  <c r="Z94" i="5"/>
  <c r="AB95" i="5"/>
  <c r="AD95" i="5" s="1"/>
  <c r="AF95" i="5" s="1"/>
  <c r="AH95" i="5" s="1"/>
  <c r="AJ95" i="5" s="1"/>
  <c r="AL95" i="5" s="1"/>
  <c r="Z110" i="5"/>
  <c r="AB111" i="5"/>
  <c r="AD111" i="5" s="1"/>
  <c r="AF111" i="5" s="1"/>
  <c r="AH111" i="5" s="1"/>
  <c r="AJ111" i="5" s="1"/>
  <c r="AL111" i="5" s="1"/>
  <c r="Z126" i="5"/>
  <c r="AB127" i="5"/>
  <c r="AD127" i="5" s="1"/>
  <c r="AF127" i="5" s="1"/>
  <c r="AH127" i="5" s="1"/>
  <c r="AJ127" i="5" s="1"/>
  <c r="AL127" i="5" s="1"/>
  <c r="Z142" i="5"/>
  <c r="AB143" i="5"/>
  <c r="AD143" i="5" s="1"/>
  <c r="AF143" i="5" s="1"/>
  <c r="AH143" i="5" s="1"/>
  <c r="AJ143" i="5" s="1"/>
  <c r="AL143" i="5" s="1"/>
  <c r="Z158" i="5"/>
  <c r="AB159" i="5"/>
  <c r="AD159" i="5" s="1"/>
  <c r="AF159" i="5" s="1"/>
  <c r="AH159" i="5" s="1"/>
  <c r="AJ159" i="5" s="1"/>
  <c r="AL159" i="5" s="1"/>
  <c r="Z175" i="5"/>
  <c r="AB176" i="5"/>
  <c r="AD176" i="5" s="1"/>
  <c r="AF176" i="5" s="1"/>
  <c r="AH176" i="5" s="1"/>
  <c r="AJ176" i="5" s="1"/>
  <c r="AL176" i="5" s="1"/>
  <c r="Z184" i="5"/>
  <c r="AB185" i="5"/>
  <c r="AD185" i="5" s="1"/>
  <c r="AF185" i="5" s="1"/>
  <c r="AH185" i="5" s="1"/>
  <c r="AJ185" i="5" s="1"/>
  <c r="AL185" i="5" s="1"/>
  <c r="Z200" i="5"/>
  <c r="AB201" i="5"/>
  <c r="AD201" i="5" s="1"/>
  <c r="AF201" i="5" s="1"/>
  <c r="AH201" i="5" s="1"/>
  <c r="AJ201" i="5" s="1"/>
  <c r="AL201" i="5" s="1"/>
  <c r="Z219" i="5"/>
  <c r="AB220" i="5"/>
  <c r="AD220" i="5" s="1"/>
  <c r="AF220" i="5" s="1"/>
  <c r="AH220" i="5" s="1"/>
  <c r="AJ220" i="5" s="1"/>
  <c r="AL220" i="5" s="1"/>
  <c r="Z235" i="5"/>
  <c r="AB236" i="5"/>
  <c r="AD236" i="5" s="1"/>
  <c r="AF236" i="5" s="1"/>
  <c r="AH236" i="5" s="1"/>
  <c r="AJ236" i="5" s="1"/>
  <c r="AL236" i="5" s="1"/>
  <c r="Z251" i="5"/>
  <c r="AB252" i="5"/>
  <c r="AD252" i="5" s="1"/>
  <c r="AF252" i="5" s="1"/>
  <c r="AH252" i="5" s="1"/>
  <c r="AJ252" i="5" s="1"/>
  <c r="AL252" i="5" s="1"/>
  <c r="Z260" i="5"/>
  <c r="AB261" i="5"/>
  <c r="AD261" i="5" s="1"/>
  <c r="AF261" i="5" s="1"/>
  <c r="AH261" i="5" s="1"/>
  <c r="AJ261" i="5" s="1"/>
  <c r="AL261" i="5" s="1"/>
  <c r="AX261" i="5" s="1"/>
  <c r="AD40" i="5"/>
  <c r="AF40" i="5" s="1"/>
  <c r="AH40" i="5" s="1"/>
  <c r="AJ40" i="5" s="1"/>
  <c r="AL40" i="5" s="1"/>
  <c r="AB8" i="5"/>
  <c r="AD8" i="5" s="1"/>
  <c r="AF8" i="5" s="1"/>
  <c r="AH8" i="5" s="1"/>
  <c r="AJ8" i="5" s="1"/>
  <c r="AL8" i="5" s="1"/>
  <c r="AB48" i="5"/>
  <c r="AD48" i="5" s="1"/>
  <c r="AF48" i="5" s="1"/>
  <c r="AH48" i="5" s="1"/>
  <c r="AJ48" i="5" s="1"/>
  <c r="AL48" i="5" s="1"/>
  <c r="AB53" i="5"/>
  <c r="AD53" i="5" s="1"/>
  <c r="AF53" i="5" s="1"/>
  <c r="AH53" i="5" s="1"/>
  <c r="AJ53" i="5" s="1"/>
  <c r="AL53" i="5" s="1"/>
  <c r="AB80" i="5"/>
  <c r="AD80" i="5" s="1"/>
  <c r="AF80" i="5" s="1"/>
  <c r="AH80" i="5" s="1"/>
  <c r="AJ80" i="5" s="1"/>
  <c r="AL80" i="5" s="1"/>
  <c r="AB99" i="5"/>
  <c r="AD99" i="5" s="1"/>
  <c r="AF99" i="5" s="1"/>
  <c r="AH99" i="5" s="1"/>
  <c r="AJ99" i="5" s="1"/>
  <c r="AL99" i="5" s="1"/>
  <c r="AB104" i="5"/>
  <c r="AB113" i="5"/>
  <c r="AD113" i="5" s="1"/>
  <c r="AF113" i="5" s="1"/>
  <c r="AH113" i="5" s="1"/>
  <c r="AJ113" i="5" s="1"/>
  <c r="AL113" i="5" s="1"/>
  <c r="AB131" i="5"/>
  <c r="AD131" i="5" s="1"/>
  <c r="AF131" i="5" s="1"/>
  <c r="AH131" i="5" s="1"/>
  <c r="AJ131" i="5" s="1"/>
  <c r="AL131" i="5" s="1"/>
  <c r="AB147" i="5"/>
  <c r="AD147" i="5" s="1"/>
  <c r="AF147" i="5" s="1"/>
  <c r="AH147" i="5" s="1"/>
  <c r="AJ147" i="5" s="1"/>
  <c r="AL147" i="5" s="1"/>
  <c r="AB169" i="5"/>
  <c r="AB189" i="5"/>
  <c r="AD189" i="5" s="1"/>
  <c r="AF189" i="5" s="1"/>
  <c r="AH189" i="5" s="1"/>
  <c r="AJ189" i="5" s="1"/>
  <c r="AL189" i="5" s="1"/>
  <c r="AB205" i="5"/>
  <c r="AD205" i="5" s="1"/>
  <c r="AF205" i="5" s="1"/>
  <c r="AH205" i="5" s="1"/>
  <c r="AJ205" i="5" s="1"/>
  <c r="AL205" i="5" s="1"/>
  <c r="AB224" i="5"/>
  <c r="AD224" i="5" s="1"/>
  <c r="AF224" i="5" s="1"/>
  <c r="AH224" i="5" s="1"/>
  <c r="AJ224" i="5" s="1"/>
  <c r="AL224" i="5" s="1"/>
  <c r="AB240" i="5"/>
  <c r="AD240" i="5" s="1"/>
  <c r="AF240" i="5" s="1"/>
  <c r="AH240" i="5" s="1"/>
  <c r="AJ240" i="5" s="1"/>
  <c r="AL240" i="5" s="1"/>
  <c r="AB256" i="5"/>
  <c r="AD256" i="5" s="1"/>
  <c r="AF256" i="5" s="1"/>
  <c r="AH256" i="5" s="1"/>
  <c r="AJ256" i="5" s="1"/>
  <c r="AL256" i="5" s="1"/>
  <c r="AB265" i="5"/>
  <c r="AD265" i="5" s="1"/>
  <c r="AF265" i="5" s="1"/>
  <c r="AH265" i="5" s="1"/>
  <c r="AJ265" i="5" s="1"/>
  <c r="AL265" i="5" s="1"/>
  <c r="AX265" i="5" s="1"/>
  <c r="AB274" i="5"/>
  <c r="AD274" i="5" s="1"/>
  <c r="AF274" i="5" s="1"/>
  <c r="AH274" i="5" s="1"/>
  <c r="AJ274" i="5" s="1"/>
  <c r="AL274" i="5" s="1"/>
  <c r="AX274" i="5" s="1"/>
  <c r="Z286" i="5"/>
  <c r="Z288" i="5"/>
  <c r="AB52" i="5"/>
  <c r="AD52" i="5" s="1"/>
  <c r="AF52" i="5" s="1"/>
  <c r="AH52" i="5" s="1"/>
  <c r="AJ52" i="5" s="1"/>
  <c r="AL52" i="5" s="1"/>
  <c r="AB59" i="5"/>
  <c r="AD59" i="5" s="1"/>
  <c r="AF59" i="5" s="1"/>
  <c r="AH59" i="5" s="1"/>
  <c r="AJ59" i="5" s="1"/>
  <c r="AL59" i="5" s="1"/>
  <c r="AB68" i="5"/>
  <c r="AD68" i="5" s="1"/>
  <c r="AF68" i="5" s="1"/>
  <c r="AH68" i="5" s="1"/>
  <c r="AJ68" i="5" s="1"/>
  <c r="AL68" i="5" s="1"/>
  <c r="AB87" i="5"/>
  <c r="AD87" i="5" s="1"/>
  <c r="AF87" i="5" s="1"/>
  <c r="AH87" i="5" s="1"/>
  <c r="AJ87" i="5" s="1"/>
  <c r="AL87" i="5" s="1"/>
  <c r="AB103" i="5"/>
  <c r="AD103" i="5" s="1"/>
  <c r="AF103" i="5" s="1"/>
  <c r="AH103" i="5" s="1"/>
  <c r="AJ103" i="5" s="1"/>
  <c r="AL103" i="5" s="1"/>
  <c r="AB117" i="5"/>
  <c r="AD117" i="5" s="1"/>
  <c r="AF117" i="5" s="1"/>
  <c r="AH117" i="5" s="1"/>
  <c r="AJ117" i="5" s="1"/>
  <c r="AL117" i="5" s="1"/>
  <c r="AB135" i="5"/>
  <c r="AD135" i="5" s="1"/>
  <c r="AF135" i="5" s="1"/>
  <c r="AH135" i="5" s="1"/>
  <c r="AJ135" i="5" s="1"/>
  <c r="AL135" i="5" s="1"/>
  <c r="AB151" i="5"/>
  <c r="AD151" i="5" s="1"/>
  <c r="AF151" i="5" s="1"/>
  <c r="AH151" i="5" s="1"/>
  <c r="AJ151" i="5" s="1"/>
  <c r="AL151" i="5" s="1"/>
  <c r="AB167" i="5"/>
  <c r="AD167" i="5" s="1"/>
  <c r="AF167" i="5" s="1"/>
  <c r="AH167" i="5" s="1"/>
  <c r="AJ167" i="5" s="1"/>
  <c r="AL167" i="5" s="1"/>
  <c r="AB193" i="5"/>
  <c r="AD193" i="5" s="1"/>
  <c r="AF193" i="5" s="1"/>
  <c r="AH193" i="5" s="1"/>
  <c r="AJ193" i="5" s="1"/>
  <c r="AL193" i="5" s="1"/>
  <c r="AB281" i="5"/>
  <c r="AD281" i="5" s="1"/>
  <c r="AF281" i="5" s="1"/>
  <c r="AH281" i="5" s="1"/>
  <c r="AJ281" i="5" s="1"/>
  <c r="AL281" i="5" s="1"/>
  <c r="AX281" i="5" s="1"/>
  <c r="AD16" i="5"/>
  <c r="AF16" i="5" s="1"/>
  <c r="AH16" i="5" s="1"/>
  <c r="AJ16" i="5" s="1"/>
  <c r="AL16" i="5" s="1"/>
  <c r="AD32" i="5"/>
  <c r="AF32" i="5" s="1"/>
  <c r="AH32" i="5" s="1"/>
  <c r="AJ32" i="5" s="1"/>
  <c r="AL32" i="5" s="1"/>
  <c r="Z39" i="5"/>
  <c r="Z214" i="5"/>
  <c r="AD215" i="5"/>
  <c r="AF215" i="5" s="1"/>
  <c r="AH215" i="5" s="1"/>
  <c r="AJ215" i="5" s="1"/>
  <c r="AL215" i="5" s="1"/>
  <c r="Z231" i="5"/>
  <c r="AD232" i="5"/>
  <c r="AF232" i="5" s="1"/>
  <c r="AH232" i="5" s="1"/>
  <c r="AJ232" i="5" s="1"/>
  <c r="AL232" i="5" s="1"/>
  <c r="Z247" i="5"/>
  <c r="AD248" i="5"/>
  <c r="AF248" i="5" s="1"/>
  <c r="AH248" i="5" s="1"/>
  <c r="AJ248" i="5" s="1"/>
  <c r="AL248" i="5" s="1"/>
  <c r="Z272" i="5"/>
  <c r="Z284" i="5"/>
  <c r="Z287" i="5"/>
  <c r="AB9" i="5"/>
  <c r="AB29" i="5"/>
  <c r="AB33" i="5"/>
  <c r="AD33" i="5" s="1"/>
  <c r="AF33" i="5" s="1"/>
  <c r="AH33" i="5" s="1"/>
  <c r="AJ33" i="5" s="1"/>
  <c r="AL33" i="5" s="1"/>
  <c r="AB41" i="5"/>
  <c r="AB81" i="5"/>
  <c r="AB84" i="5"/>
  <c r="AD84" i="5" s="1"/>
  <c r="AF84" i="5" s="1"/>
  <c r="AH84" i="5" s="1"/>
  <c r="AJ84" i="5" s="1"/>
  <c r="AL84" i="5" s="1"/>
  <c r="AB118" i="5"/>
  <c r="AB128" i="5"/>
  <c r="AB136" i="5"/>
  <c r="AB139" i="5"/>
  <c r="AD139" i="5" s="1"/>
  <c r="AF139" i="5" s="1"/>
  <c r="AH139" i="5" s="1"/>
  <c r="AJ139" i="5" s="1"/>
  <c r="AL139" i="5" s="1"/>
  <c r="AB172" i="5"/>
  <c r="AD172" i="5" s="1"/>
  <c r="AF172" i="5" s="1"/>
  <c r="AH172" i="5" s="1"/>
  <c r="AJ172" i="5" s="1"/>
  <c r="AL172" i="5" s="1"/>
  <c r="AB194" i="5"/>
  <c r="AB202" i="5"/>
  <c r="AB210" i="5"/>
  <c r="AB212" i="5"/>
  <c r="AB221" i="5"/>
  <c r="AB229" i="5"/>
  <c r="AB237" i="5"/>
  <c r="AB270" i="5"/>
  <c r="AB282" i="5"/>
  <c r="AB13" i="5"/>
  <c r="AB17" i="5"/>
  <c r="AD17" i="5" s="1"/>
  <c r="AF17" i="5" s="1"/>
  <c r="AH17" i="5" s="1"/>
  <c r="AJ17" i="5" s="1"/>
  <c r="AL17" i="5" s="1"/>
  <c r="AB21" i="5"/>
  <c r="AD21" i="5" s="1"/>
  <c r="AF21" i="5" s="1"/>
  <c r="AH21" i="5" s="1"/>
  <c r="AJ21" i="5" s="1"/>
  <c r="AL21" i="5" s="1"/>
  <c r="AB24" i="5"/>
  <c r="AD24" i="5" s="1"/>
  <c r="AF24" i="5" s="1"/>
  <c r="AH24" i="5" s="1"/>
  <c r="AJ24" i="5" s="1"/>
  <c r="AL24" i="5" s="1"/>
  <c r="AB45" i="5"/>
  <c r="AD45" i="5" s="1"/>
  <c r="AF45" i="5" s="1"/>
  <c r="AH45" i="5" s="1"/>
  <c r="AJ45" i="5" s="1"/>
  <c r="AL45" i="5" s="1"/>
  <c r="AB57" i="5"/>
  <c r="AD57" i="5" s="1"/>
  <c r="AF57" i="5" s="1"/>
  <c r="AH57" i="5" s="1"/>
  <c r="AJ57" i="5" s="1"/>
  <c r="AL57" i="5" s="1"/>
  <c r="AB73" i="5"/>
  <c r="AB76" i="5"/>
  <c r="AD76" i="5" s="1"/>
  <c r="AF76" i="5" s="1"/>
  <c r="AH76" i="5" s="1"/>
  <c r="AJ76" i="5" s="1"/>
  <c r="AL76" i="5" s="1"/>
  <c r="AB152" i="5"/>
  <c r="AB160" i="5"/>
  <c r="AB163" i="5"/>
  <c r="AD163" i="5" s="1"/>
  <c r="AF163" i="5" s="1"/>
  <c r="AH163" i="5" s="1"/>
  <c r="AJ163" i="5" s="1"/>
  <c r="AL163" i="5" s="1"/>
  <c r="AB180" i="5"/>
  <c r="AD180" i="5" s="1"/>
  <c r="AF180" i="5" s="1"/>
  <c r="AH180" i="5" s="1"/>
  <c r="AJ180" i="5" s="1"/>
  <c r="AL180" i="5" s="1"/>
  <c r="AB6" i="5"/>
  <c r="AD6" i="5" s="1"/>
  <c r="AF6" i="5" s="1"/>
  <c r="AH6" i="5" s="1"/>
  <c r="AJ6" i="5" s="1"/>
  <c r="AL6" i="5" s="1"/>
  <c r="AB7" i="5"/>
  <c r="Z9" i="5"/>
  <c r="Z10" i="5"/>
  <c r="AB11" i="5"/>
  <c r="AD11" i="5" s="1"/>
  <c r="AF11" i="5" s="1"/>
  <c r="AH11" i="5" s="1"/>
  <c r="AJ11" i="5" s="1"/>
  <c r="AL11" i="5" s="1"/>
  <c r="Z13" i="5"/>
  <c r="AD13" i="5"/>
  <c r="AB14" i="5"/>
  <c r="AD14" i="5" s="1"/>
  <c r="AF14" i="5" s="1"/>
  <c r="AH14" i="5" s="1"/>
  <c r="AJ14" i="5" s="1"/>
  <c r="AL14" i="5" s="1"/>
  <c r="AB15" i="5"/>
  <c r="Z17" i="5"/>
  <c r="Z18" i="5"/>
  <c r="AB19" i="5"/>
  <c r="Z21" i="5"/>
  <c r="Z22" i="5"/>
  <c r="AB23" i="5"/>
  <c r="Z25" i="5"/>
  <c r="AD25" i="5"/>
  <c r="AB26" i="5"/>
  <c r="AD26" i="5" s="1"/>
  <c r="AF26" i="5" s="1"/>
  <c r="AH26" i="5" s="1"/>
  <c r="AJ26" i="5" s="1"/>
  <c r="AL26" i="5" s="1"/>
  <c r="AB27" i="5"/>
  <c r="Z29" i="5"/>
  <c r="AD29" i="5"/>
  <c r="AB30" i="5"/>
  <c r="AD30" i="5" s="1"/>
  <c r="AF30" i="5" s="1"/>
  <c r="AH30" i="5" s="1"/>
  <c r="AJ30" i="5" s="1"/>
  <c r="AL30" i="5" s="1"/>
  <c r="AB31" i="5"/>
  <c r="Z33" i="5"/>
  <c r="AB34" i="5"/>
  <c r="AD34" i="5" s="1"/>
  <c r="AF34" i="5" s="1"/>
  <c r="AH34" i="5" s="1"/>
  <c r="AJ34" i="5" s="1"/>
  <c r="AL34" i="5" s="1"/>
  <c r="AB35" i="5"/>
  <c r="AB38" i="5"/>
  <c r="AD38" i="5" s="1"/>
  <c r="AF38" i="5" s="1"/>
  <c r="AH38" i="5" s="1"/>
  <c r="AJ38" i="5" s="1"/>
  <c r="AL38" i="5" s="1"/>
  <c r="AB39" i="5"/>
  <c r="Z41" i="5"/>
  <c r="AD41" i="5"/>
  <c r="AB42" i="5"/>
  <c r="AD42" i="5" s="1"/>
  <c r="AF42" i="5" s="1"/>
  <c r="AH42" i="5" s="1"/>
  <c r="AJ42" i="5" s="1"/>
  <c r="AL42" i="5" s="1"/>
  <c r="AB43" i="5"/>
  <c r="Z45" i="5"/>
  <c r="AB46" i="5"/>
  <c r="AD46" i="5" s="1"/>
  <c r="AF46" i="5" s="1"/>
  <c r="AH46" i="5" s="1"/>
  <c r="AJ46" i="5" s="1"/>
  <c r="AL46" i="5" s="1"/>
  <c r="AB47" i="5"/>
  <c r="Z49" i="5"/>
  <c r="AD49" i="5"/>
  <c r="AB50" i="5"/>
  <c r="AD50" i="5" s="1"/>
  <c r="AF50" i="5" s="1"/>
  <c r="AH50" i="5" s="1"/>
  <c r="AJ50" i="5" s="1"/>
  <c r="AL50" i="5" s="1"/>
  <c r="AB51" i="5"/>
  <c r="Z53" i="5"/>
  <c r="AB54" i="5"/>
  <c r="AD54" i="5" s="1"/>
  <c r="AF54" i="5" s="1"/>
  <c r="AH54" i="5" s="1"/>
  <c r="AJ54" i="5" s="1"/>
  <c r="AL54" i="5" s="1"/>
  <c r="AB55" i="5"/>
  <c r="Z57" i="5"/>
  <c r="AB58" i="5"/>
  <c r="AD58" i="5" s="1"/>
  <c r="AF58" i="5" s="1"/>
  <c r="AH58" i="5" s="1"/>
  <c r="AJ58" i="5" s="1"/>
  <c r="AB60" i="5"/>
  <c r="AB69" i="5"/>
  <c r="AB77" i="5"/>
  <c r="AB108" i="5"/>
  <c r="AB114" i="5"/>
  <c r="AB122" i="5"/>
  <c r="AB132" i="5"/>
  <c r="AB140" i="5"/>
  <c r="AB148" i="5"/>
  <c r="AB156" i="5"/>
  <c r="AB164" i="5"/>
  <c r="AB173" i="5"/>
  <c r="AB181" i="5"/>
  <c r="AB190" i="5"/>
  <c r="AB198" i="5"/>
  <c r="AB206" i="5"/>
  <c r="AB216" i="5"/>
  <c r="Z60" i="5"/>
  <c r="AB61" i="5"/>
  <c r="AD61" i="5" s="1"/>
  <c r="AF61" i="5" s="1"/>
  <c r="AH61" i="5" s="1"/>
  <c r="AJ61" i="5" s="1"/>
  <c r="AL61" i="5" s="1"/>
  <c r="AB62" i="5"/>
  <c r="Z64" i="5"/>
  <c r="AB66" i="5"/>
  <c r="AD66" i="5" s="1"/>
  <c r="AF66" i="5" s="1"/>
  <c r="AH66" i="5" s="1"/>
  <c r="AJ66" i="5" s="1"/>
  <c r="AL66" i="5" s="1"/>
  <c r="AB67" i="5"/>
  <c r="Z69" i="5"/>
  <c r="AB70" i="5"/>
  <c r="AD70" i="5" s="1"/>
  <c r="AF70" i="5" s="1"/>
  <c r="AH70" i="5" s="1"/>
  <c r="AJ70" i="5" s="1"/>
  <c r="AL70" i="5" s="1"/>
  <c r="AB71" i="5"/>
  <c r="Z73" i="5"/>
  <c r="AB74" i="5"/>
  <c r="AD74" i="5" s="1"/>
  <c r="AF74" i="5" s="1"/>
  <c r="AH74" i="5" s="1"/>
  <c r="AJ74" i="5" s="1"/>
  <c r="AL74" i="5" s="1"/>
  <c r="AB75" i="5"/>
  <c r="Z77" i="5"/>
  <c r="AB78" i="5"/>
  <c r="AD78" i="5" s="1"/>
  <c r="AF78" i="5" s="1"/>
  <c r="AH78" i="5" s="1"/>
  <c r="AJ78" i="5" s="1"/>
  <c r="AL78" i="5" s="1"/>
  <c r="AB79" i="5"/>
  <c r="Z81" i="5"/>
  <c r="AB82" i="5"/>
  <c r="AD82" i="5" s="1"/>
  <c r="AF82" i="5" s="1"/>
  <c r="AH82" i="5" s="1"/>
  <c r="AJ82" i="5" s="1"/>
  <c r="AL82" i="5" s="1"/>
  <c r="AB83" i="5"/>
  <c r="Z85" i="5"/>
  <c r="Z88" i="5"/>
  <c r="AB89" i="5"/>
  <c r="AD89" i="5" s="1"/>
  <c r="AF89" i="5" s="1"/>
  <c r="AH89" i="5" s="1"/>
  <c r="AJ89" i="5" s="1"/>
  <c r="AL89" i="5" s="1"/>
  <c r="Z92" i="5"/>
  <c r="AB93" i="5"/>
  <c r="AD93" i="5" s="1"/>
  <c r="AF93" i="5" s="1"/>
  <c r="AH93" i="5" s="1"/>
  <c r="AJ93" i="5" s="1"/>
  <c r="AL93" i="5" s="1"/>
  <c r="Z96" i="5"/>
  <c r="AB97" i="5"/>
  <c r="AD97" i="5" s="1"/>
  <c r="AF97" i="5" s="1"/>
  <c r="AH97" i="5" s="1"/>
  <c r="AJ97" i="5" s="1"/>
  <c r="AL97" i="5" s="1"/>
  <c r="Z100" i="5"/>
  <c r="AB101" i="5"/>
  <c r="AD101" i="5" s="1"/>
  <c r="AF101" i="5" s="1"/>
  <c r="AH101" i="5" s="1"/>
  <c r="AJ101" i="5" s="1"/>
  <c r="AL101" i="5" s="1"/>
  <c r="Z104" i="5"/>
  <c r="AB105" i="5"/>
  <c r="AD105" i="5" s="1"/>
  <c r="AF105" i="5" s="1"/>
  <c r="AH105" i="5" s="1"/>
  <c r="AJ105" i="5" s="1"/>
  <c r="AL105" i="5" s="1"/>
  <c r="AB106" i="5"/>
  <c r="AD106" i="5" s="1"/>
  <c r="AF106" i="5" s="1"/>
  <c r="AH106" i="5" s="1"/>
  <c r="AJ106" i="5" s="1"/>
  <c r="AL106" i="5" s="1"/>
  <c r="Z108" i="5"/>
  <c r="AB109" i="5"/>
  <c r="AD109" i="5" s="1"/>
  <c r="AF109" i="5" s="1"/>
  <c r="AH109" i="5" s="1"/>
  <c r="AJ109" i="5" s="1"/>
  <c r="AL109" i="5" s="1"/>
  <c r="AB110" i="5"/>
  <c r="AD110" i="5" s="1"/>
  <c r="AF110" i="5" s="1"/>
  <c r="AH110" i="5" s="1"/>
  <c r="AJ110" i="5" s="1"/>
  <c r="AL110" i="5" s="1"/>
  <c r="Z114" i="5"/>
  <c r="AB115" i="5"/>
  <c r="AD115" i="5" s="1"/>
  <c r="AF115" i="5" s="1"/>
  <c r="AH115" i="5" s="1"/>
  <c r="AJ115" i="5" s="1"/>
  <c r="AL115" i="5" s="1"/>
  <c r="AB116" i="5"/>
  <c r="AD116" i="5" s="1"/>
  <c r="AF116" i="5" s="1"/>
  <c r="AH116" i="5" s="1"/>
  <c r="AJ116" i="5" s="1"/>
  <c r="AL116" i="5" s="1"/>
  <c r="Z118" i="5"/>
  <c r="AB119" i="5"/>
  <c r="AD119" i="5" s="1"/>
  <c r="AF119" i="5" s="1"/>
  <c r="AH119" i="5" s="1"/>
  <c r="AJ119" i="5" s="1"/>
  <c r="AL119" i="5" s="1"/>
  <c r="AB120" i="5"/>
  <c r="AD120" i="5" s="1"/>
  <c r="AF120" i="5" s="1"/>
  <c r="AH120" i="5" s="1"/>
  <c r="AJ120" i="5" s="1"/>
  <c r="AL120" i="5" s="1"/>
  <c r="Z122" i="5"/>
  <c r="AB123" i="5"/>
  <c r="AD123" i="5" s="1"/>
  <c r="AF123" i="5" s="1"/>
  <c r="AH123" i="5" s="1"/>
  <c r="AJ123" i="5" s="1"/>
  <c r="AL123" i="5" s="1"/>
  <c r="AB125" i="5"/>
  <c r="AD125" i="5" s="1"/>
  <c r="AF125" i="5" s="1"/>
  <c r="AH125" i="5" s="1"/>
  <c r="AJ125" i="5" s="1"/>
  <c r="AL125" i="5" s="1"/>
  <c r="AB126" i="5"/>
  <c r="AD126" i="5" s="1"/>
  <c r="AF126" i="5" s="1"/>
  <c r="AH126" i="5" s="1"/>
  <c r="AJ126" i="5" s="1"/>
  <c r="AL126" i="5" s="1"/>
  <c r="Z128" i="5"/>
  <c r="AB129" i="5"/>
  <c r="AD129" i="5" s="1"/>
  <c r="AF129" i="5" s="1"/>
  <c r="AH129" i="5" s="1"/>
  <c r="AJ129" i="5" s="1"/>
  <c r="AL129" i="5" s="1"/>
  <c r="AB130" i="5"/>
  <c r="AD130" i="5" s="1"/>
  <c r="AF130" i="5" s="1"/>
  <c r="AH130" i="5" s="1"/>
  <c r="AJ130" i="5" s="1"/>
  <c r="AL130" i="5" s="1"/>
  <c r="Z132" i="5"/>
  <c r="AB133" i="5"/>
  <c r="AD133" i="5" s="1"/>
  <c r="AF133" i="5" s="1"/>
  <c r="AH133" i="5" s="1"/>
  <c r="AJ133" i="5" s="1"/>
  <c r="AL133" i="5" s="1"/>
  <c r="AB134" i="5"/>
  <c r="AD134" i="5" s="1"/>
  <c r="AF134" i="5" s="1"/>
  <c r="AH134" i="5" s="1"/>
  <c r="AJ134" i="5" s="1"/>
  <c r="AL134" i="5" s="1"/>
  <c r="Z136" i="5"/>
  <c r="AB137" i="5"/>
  <c r="AD137" i="5" s="1"/>
  <c r="AF137" i="5" s="1"/>
  <c r="AH137" i="5" s="1"/>
  <c r="AJ137" i="5" s="1"/>
  <c r="AL137" i="5" s="1"/>
  <c r="AB138" i="5"/>
  <c r="AD138" i="5" s="1"/>
  <c r="AF138" i="5" s="1"/>
  <c r="AH138" i="5" s="1"/>
  <c r="AJ138" i="5" s="1"/>
  <c r="AL138" i="5" s="1"/>
  <c r="Z140" i="5"/>
  <c r="AB141" i="5"/>
  <c r="AD141" i="5" s="1"/>
  <c r="AF141" i="5" s="1"/>
  <c r="AH141" i="5" s="1"/>
  <c r="AJ141" i="5" s="1"/>
  <c r="AL141" i="5" s="1"/>
  <c r="AB142" i="5"/>
  <c r="AD142" i="5" s="1"/>
  <c r="AF142" i="5" s="1"/>
  <c r="AH142" i="5" s="1"/>
  <c r="AJ142" i="5" s="1"/>
  <c r="AL142" i="5" s="1"/>
  <c r="Z144" i="5"/>
  <c r="AB145" i="5"/>
  <c r="AD145" i="5" s="1"/>
  <c r="AF145" i="5" s="1"/>
  <c r="AH145" i="5" s="1"/>
  <c r="AJ145" i="5" s="1"/>
  <c r="AL145" i="5" s="1"/>
  <c r="AB146" i="5"/>
  <c r="AD146" i="5" s="1"/>
  <c r="AF146" i="5" s="1"/>
  <c r="AH146" i="5" s="1"/>
  <c r="AJ146" i="5" s="1"/>
  <c r="AL146" i="5" s="1"/>
  <c r="Z148" i="5"/>
  <c r="AB149" i="5"/>
  <c r="AD149" i="5" s="1"/>
  <c r="AF149" i="5" s="1"/>
  <c r="AH149" i="5" s="1"/>
  <c r="AJ149" i="5" s="1"/>
  <c r="AL149" i="5" s="1"/>
  <c r="AB150" i="5"/>
  <c r="AD150" i="5" s="1"/>
  <c r="AF150" i="5" s="1"/>
  <c r="AH150" i="5" s="1"/>
  <c r="AJ150" i="5" s="1"/>
  <c r="AL150" i="5" s="1"/>
  <c r="Z152" i="5"/>
  <c r="AB153" i="5"/>
  <c r="AD153" i="5" s="1"/>
  <c r="AF153" i="5" s="1"/>
  <c r="AH153" i="5" s="1"/>
  <c r="AJ153" i="5" s="1"/>
  <c r="AL153" i="5" s="1"/>
  <c r="AB154" i="5"/>
  <c r="AD154" i="5" s="1"/>
  <c r="AF154" i="5" s="1"/>
  <c r="AH154" i="5" s="1"/>
  <c r="AJ154" i="5" s="1"/>
  <c r="AL154" i="5" s="1"/>
  <c r="Z156" i="5"/>
  <c r="AB157" i="5"/>
  <c r="AD157" i="5" s="1"/>
  <c r="AF157" i="5" s="1"/>
  <c r="AH157" i="5" s="1"/>
  <c r="AJ157" i="5" s="1"/>
  <c r="AL157" i="5" s="1"/>
  <c r="AB158" i="5"/>
  <c r="AD158" i="5" s="1"/>
  <c r="AF158" i="5" s="1"/>
  <c r="AH158" i="5" s="1"/>
  <c r="AJ158" i="5" s="1"/>
  <c r="AL158" i="5" s="1"/>
  <c r="Z160" i="5"/>
  <c r="AB161" i="5"/>
  <c r="AD161" i="5" s="1"/>
  <c r="AF161" i="5" s="1"/>
  <c r="AH161" i="5" s="1"/>
  <c r="AJ161" i="5" s="1"/>
  <c r="AL161" i="5" s="1"/>
  <c r="AB162" i="5"/>
  <c r="AD162" i="5" s="1"/>
  <c r="AF162" i="5" s="1"/>
  <c r="AH162" i="5" s="1"/>
  <c r="AJ162" i="5" s="1"/>
  <c r="AL162" i="5" s="1"/>
  <c r="Z164" i="5"/>
  <c r="AB165" i="5"/>
  <c r="AD165" i="5" s="1"/>
  <c r="AF165" i="5" s="1"/>
  <c r="AH165" i="5" s="1"/>
  <c r="AJ165" i="5" s="1"/>
  <c r="AL165" i="5" s="1"/>
  <c r="AB166" i="5"/>
  <c r="AD166" i="5" s="1"/>
  <c r="AF166" i="5" s="1"/>
  <c r="AH166" i="5" s="1"/>
  <c r="AJ166" i="5" s="1"/>
  <c r="AL166" i="5" s="1"/>
  <c r="Z169" i="5"/>
  <c r="AB170" i="5"/>
  <c r="AD170" i="5" s="1"/>
  <c r="AF170" i="5" s="1"/>
  <c r="AH170" i="5" s="1"/>
  <c r="AJ170" i="5" s="1"/>
  <c r="AL170" i="5" s="1"/>
  <c r="AB171" i="5"/>
  <c r="AD171" i="5" s="1"/>
  <c r="AF171" i="5" s="1"/>
  <c r="AH171" i="5" s="1"/>
  <c r="AJ171" i="5" s="1"/>
  <c r="AL171" i="5" s="1"/>
  <c r="Z173" i="5"/>
  <c r="AB174" i="5"/>
  <c r="AD174" i="5" s="1"/>
  <c r="AF174" i="5" s="1"/>
  <c r="AH174" i="5" s="1"/>
  <c r="AJ174" i="5" s="1"/>
  <c r="AL174" i="5" s="1"/>
  <c r="AB175" i="5"/>
  <c r="AD175" i="5" s="1"/>
  <c r="AF175" i="5" s="1"/>
  <c r="AH175" i="5" s="1"/>
  <c r="AJ175" i="5" s="1"/>
  <c r="AL175" i="5" s="1"/>
  <c r="Z177" i="5"/>
  <c r="AB178" i="5"/>
  <c r="AD178" i="5" s="1"/>
  <c r="AF178" i="5" s="1"/>
  <c r="AH178" i="5" s="1"/>
  <c r="AJ178" i="5" s="1"/>
  <c r="AL178" i="5" s="1"/>
  <c r="AB179" i="5"/>
  <c r="AD179" i="5" s="1"/>
  <c r="AF179" i="5" s="1"/>
  <c r="AH179" i="5" s="1"/>
  <c r="AJ179" i="5" s="1"/>
  <c r="AL179" i="5" s="1"/>
  <c r="Z181" i="5"/>
  <c r="AB183" i="5"/>
  <c r="AD183" i="5" s="1"/>
  <c r="AF183" i="5" s="1"/>
  <c r="AH183" i="5" s="1"/>
  <c r="AJ183" i="5" s="1"/>
  <c r="AL183" i="5" s="1"/>
  <c r="AB184" i="5"/>
  <c r="AD184" i="5" s="1"/>
  <c r="AF184" i="5" s="1"/>
  <c r="AH184" i="5" s="1"/>
  <c r="AJ184" i="5" s="1"/>
  <c r="AL184" i="5" s="1"/>
  <c r="Z186" i="5"/>
  <c r="AB187" i="5"/>
  <c r="AD187" i="5" s="1"/>
  <c r="AF187" i="5" s="1"/>
  <c r="AH187" i="5" s="1"/>
  <c r="AJ187" i="5" s="1"/>
  <c r="AL187" i="5" s="1"/>
  <c r="AB188" i="5"/>
  <c r="AD188" i="5" s="1"/>
  <c r="AF188" i="5" s="1"/>
  <c r="AH188" i="5" s="1"/>
  <c r="AJ188" i="5" s="1"/>
  <c r="AL188" i="5" s="1"/>
  <c r="Z190" i="5"/>
  <c r="AB191" i="5"/>
  <c r="AD191" i="5" s="1"/>
  <c r="AF191" i="5" s="1"/>
  <c r="AH191" i="5" s="1"/>
  <c r="AJ191" i="5" s="1"/>
  <c r="AL191" i="5" s="1"/>
  <c r="AB192" i="5"/>
  <c r="AD192" i="5" s="1"/>
  <c r="AF192" i="5" s="1"/>
  <c r="AH192" i="5" s="1"/>
  <c r="AJ192" i="5" s="1"/>
  <c r="AL192" i="5" s="1"/>
  <c r="Z194" i="5"/>
  <c r="AB195" i="5"/>
  <c r="AD195" i="5" s="1"/>
  <c r="AF195" i="5" s="1"/>
  <c r="AH195" i="5" s="1"/>
  <c r="AJ195" i="5" s="1"/>
  <c r="AL195" i="5" s="1"/>
  <c r="AB196" i="5"/>
  <c r="Z198" i="5"/>
  <c r="AB199" i="5"/>
  <c r="AD199" i="5" s="1"/>
  <c r="AF199" i="5" s="1"/>
  <c r="AH199" i="5" s="1"/>
  <c r="AJ199" i="5" s="1"/>
  <c r="AL199" i="5" s="1"/>
  <c r="AB200" i="5"/>
  <c r="Z202" i="5"/>
  <c r="AB203" i="5"/>
  <c r="AD203" i="5" s="1"/>
  <c r="AF203" i="5" s="1"/>
  <c r="AH203" i="5" s="1"/>
  <c r="AJ203" i="5" s="1"/>
  <c r="AL203" i="5" s="1"/>
  <c r="AB204" i="5"/>
  <c r="AD204" i="5" s="1"/>
  <c r="AF204" i="5" s="1"/>
  <c r="AH204" i="5" s="1"/>
  <c r="AJ204" i="5" s="1"/>
  <c r="AL204" i="5" s="1"/>
  <c r="Z206" i="5"/>
  <c r="AB207" i="5"/>
  <c r="AD207" i="5" s="1"/>
  <c r="AF207" i="5" s="1"/>
  <c r="AH207" i="5" s="1"/>
  <c r="AJ207" i="5" s="1"/>
  <c r="AL207" i="5" s="1"/>
  <c r="AB208" i="5"/>
  <c r="AD208" i="5" s="1"/>
  <c r="AF208" i="5" s="1"/>
  <c r="AH208" i="5" s="1"/>
  <c r="AJ208" i="5" s="1"/>
  <c r="AL208" i="5" s="1"/>
  <c r="Z210" i="5"/>
  <c r="Z212" i="5"/>
  <c r="AB213" i="5"/>
  <c r="AD213" i="5" s="1"/>
  <c r="AF213" i="5" s="1"/>
  <c r="AH213" i="5" s="1"/>
  <c r="AJ213" i="5" s="1"/>
  <c r="AL213" i="5" s="1"/>
  <c r="AB214" i="5"/>
  <c r="AD214" i="5" s="1"/>
  <c r="AF214" i="5" s="1"/>
  <c r="AH214" i="5" s="1"/>
  <c r="AJ214" i="5" s="1"/>
  <c r="AL214" i="5" s="1"/>
  <c r="Z216" i="5"/>
  <c r="AB218" i="5"/>
  <c r="AD218" i="5" s="1"/>
  <c r="AF218" i="5" s="1"/>
  <c r="AH218" i="5" s="1"/>
  <c r="AJ218" i="5" s="1"/>
  <c r="AL218" i="5" s="1"/>
  <c r="AB219" i="5"/>
  <c r="AD219" i="5" s="1"/>
  <c r="AF219" i="5" s="1"/>
  <c r="AH219" i="5" s="1"/>
  <c r="AJ219" i="5" s="1"/>
  <c r="AL219" i="5" s="1"/>
  <c r="Z221" i="5"/>
  <c r="AB222" i="5"/>
  <c r="AD222" i="5" s="1"/>
  <c r="AF222" i="5" s="1"/>
  <c r="AH222" i="5" s="1"/>
  <c r="AJ222" i="5" s="1"/>
  <c r="AL222" i="5" s="1"/>
  <c r="AB223" i="5"/>
  <c r="AB225" i="5"/>
  <c r="AB233" i="5"/>
  <c r="AB266" i="5"/>
  <c r="AB276" i="5"/>
  <c r="AD276" i="5" s="1"/>
  <c r="AF276" i="5" s="1"/>
  <c r="AH276" i="5" s="1"/>
  <c r="AJ276" i="5" s="1"/>
  <c r="AL276" i="5" s="1"/>
  <c r="AX276" i="5" s="1"/>
  <c r="Z225" i="5"/>
  <c r="AB226" i="5"/>
  <c r="AD226" i="5" s="1"/>
  <c r="AF226" i="5" s="1"/>
  <c r="AH226" i="5" s="1"/>
  <c r="AJ226" i="5" s="1"/>
  <c r="AL226" i="5" s="1"/>
  <c r="AB227" i="5"/>
  <c r="Z229" i="5"/>
  <c r="AB230" i="5"/>
  <c r="AD230" i="5" s="1"/>
  <c r="AF230" i="5" s="1"/>
  <c r="AH230" i="5" s="1"/>
  <c r="AJ230" i="5" s="1"/>
  <c r="AL230" i="5" s="1"/>
  <c r="AB231" i="5"/>
  <c r="Z233" i="5"/>
  <c r="AB234" i="5"/>
  <c r="AD234" i="5" s="1"/>
  <c r="AF234" i="5" s="1"/>
  <c r="AH234" i="5" s="1"/>
  <c r="AJ234" i="5" s="1"/>
  <c r="AL234" i="5" s="1"/>
  <c r="AB235" i="5"/>
  <c r="Z237" i="5"/>
  <c r="AB238" i="5"/>
  <c r="AD238" i="5" s="1"/>
  <c r="AF238" i="5" s="1"/>
  <c r="AH238" i="5" s="1"/>
  <c r="AJ238" i="5" s="1"/>
  <c r="AL238" i="5" s="1"/>
  <c r="Z241" i="5"/>
  <c r="AB242" i="5"/>
  <c r="AD242" i="5" s="1"/>
  <c r="AF242" i="5" s="1"/>
  <c r="AH242" i="5" s="1"/>
  <c r="AJ242" i="5" s="1"/>
  <c r="AL242" i="5" s="1"/>
  <c r="Z245" i="5"/>
  <c r="AB246" i="5"/>
  <c r="AD246" i="5" s="1"/>
  <c r="AF246" i="5" s="1"/>
  <c r="AH246" i="5" s="1"/>
  <c r="AJ246" i="5" s="1"/>
  <c r="AL246" i="5" s="1"/>
  <c r="Z249" i="5"/>
  <c r="AB250" i="5"/>
  <c r="AD250" i="5" s="1"/>
  <c r="AF250" i="5" s="1"/>
  <c r="AH250" i="5" s="1"/>
  <c r="AJ250" i="5" s="1"/>
  <c r="AL250" i="5" s="1"/>
  <c r="Z253" i="5"/>
  <c r="AB254" i="5"/>
  <c r="AD254" i="5" s="1"/>
  <c r="AF254" i="5" s="1"/>
  <c r="AH254" i="5" s="1"/>
  <c r="AJ254" i="5" s="1"/>
  <c r="AL254" i="5" s="1"/>
  <c r="Z257" i="5"/>
  <c r="AB258" i="5"/>
  <c r="AD258" i="5" s="1"/>
  <c r="AF258" i="5" s="1"/>
  <c r="AH258" i="5" s="1"/>
  <c r="AJ258" i="5" s="1"/>
  <c r="AL258" i="5" s="1"/>
  <c r="Z262" i="5"/>
  <c r="AB263" i="5"/>
  <c r="AD263" i="5" s="1"/>
  <c r="AF263" i="5" s="1"/>
  <c r="AH263" i="5" s="1"/>
  <c r="AJ263" i="5" s="1"/>
  <c r="AL263" i="5" s="1"/>
  <c r="AX263" i="5" s="1"/>
  <c r="Z266" i="5"/>
  <c r="AB267" i="5"/>
  <c r="AD267" i="5" s="1"/>
  <c r="AF267" i="5" s="1"/>
  <c r="AH267" i="5" s="1"/>
  <c r="AJ267" i="5" s="1"/>
  <c r="AL267" i="5" s="1"/>
  <c r="AX267" i="5" s="1"/>
  <c r="AB268" i="5"/>
  <c r="Z270" i="5"/>
  <c r="AB271" i="5"/>
  <c r="AD271" i="5" s="1"/>
  <c r="AF271" i="5" s="1"/>
  <c r="AH271" i="5" s="1"/>
  <c r="AJ271" i="5" s="1"/>
  <c r="AL271" i="5" s="1"/>
  <c r="AX271" i="5" s="1"/>
  <c r="AB272" i="5"/>
  <c r="AB273" i="5"/>
  <c r="Z276" i="5"/>
  <c r="AB277" i="5"/>
  <c r="AD277" i="5" s="1"/>
  <c r="AF277" i="5" s="1"/>
  <c r="AH277" i="5" s="1"/>
  <c r="AJ277" i="5" s="1"/>
  <c r="AL277" i="5" s="1"/>
  <c r="AX277" i="5" s="1"/>
  <c r="AB278" i="5"/>
  <c r="AB279" i="5"/>
  <c r="AD279" i="5" s="1"/>
  <c r="AF279" i="5" s="1"/>
  <c r="AH279" i="5" s="1"/>
  <c r="AJ279" i="5" s="1"/>
  <c r="AL279" i="5" s="1"/>
  <c r="AX279" i="5" s="1"/>
  <c r="AB280" i="5"/>
  <c r="Z282" i="5"/>
  <c r="AD282" i="5"/>
  <c r="AB283" i="5"/>
  <c r="AD283" i="5" s="1"/>
  <c r="AF283" i="5" s="1"/>
  <c r="AH283" i="5" s="1"/>
  <c r="AJ283" i="5" s="1"/>
  <c r="AL283" i="5" s="1"/>
  <c r="AX283" i="5" s="1"/>
  <c r="AB284" i="5"/>
  <c r="AB286" i="5"/>
  <c r="AB287" i="5"/>
  <c r="AB288" i="5"/>
  <c r="Z6" i="5"/>
  <c r="AD7" i="5"/>
  <c r="AF7" i="5" s="1"/>
  <c r="AH7" i="5" s="1"/>
  <c r="AJ7" i="5" s="1"/>
  <c r="AL7" i="5" s="1"/>
  <c r="Z8" i="5"/>
  <c r="AD9" i="5"/>
  <c r="AF9" i="5" s="1"/>
  <c r="AH9" i="5" s="1"/>
  <c r="AJ9" i="5" s="1"/>
  <c r="AL9" i="5" s="1"/>
  <c r="AF13" i="5"/>
  <c r="AH13" i="5" s="1"/>
  <c r="AJ13" i="5" s="1"/>
  <c r="AL13" i="5" s="1"/>
  <c r="AD15" i="5"/>
  <c r="AF15" i="5" s="1"/>
  <c r="AH15" i="5" s="1"/>
  <c r="AJ15" i="5" s="1"/>
  <c r="AL15" i="5" s="1"/>
  <c r="AD19" i="5"/>
  <c r="AF19" i="5" s="1"/>
  <c r="AH19" i="5" s="1"/>
  <c r="AJ19" i="5" s="1"/>
  <c r="AL19" i="5" s="1"/>
  <c r="AD23" i="5"/>
  <c r="AF23" i="5" s="1"/>
  <c r="AH23" i="5" s="1"/>
  <c r="AJ23" i="5" s="1"/>
  <c r="AL23" i="5" s="1"/>
  <c r="AF25" i="5"/>
  <c r="AH25" i="5" s="1"/>
  <c r="AJ25" i="5" s="1"/>
  <c r="AL25" i="5" s="1"/>
  <c r="AD27" i="5"/>
  <c r="AF27" i="5" s="1"/>
  <c r="AH27" i="5" s="1"/>
  <c r="AJ27" i="5" s="1"/>
  <c r="AL27" i="5" s="1"/>
  <c r="AF29" i="5"/>
  <c r="AH29" i="5" s="1"/>
  <c r="AJ29" i="5" s="1"/>
  <c r="AL29" i="5" s="1"/>
  <c r="AD31" i="5"/>
  <c r="AF31" i="5" s="1"/>
  <c r="AH31" i="5" s="1"/>
  <c r="AJ31" i="5" s="1"/>
  <c r="AL31" i="5" s="1"/>
  <c r="AD35" i="5"/>
  <c r="AF35" i="5" s="1"/>
  <c r="AH35" i="5" s="1"/>
  <c r="AJ35" i="5" s="1"/>
  <c r="AL35" i="5" s="1"/>
  <c r="AD39" i="5"/>
  <c r="AF39" i="5" s="1"/>
  <c r="AH39" i="5" s="1"/>
  <c r="AJ39" i="5" s="1"/>
  <c r="AL39" i="5" s="1"/>
  <c r="AF41" i="5"/>
  <c r="AH41" i="5" s="1"/>
  <c r="AJ41" i="5" s="1"/>
  <c r="AL41" i="5" s="1"/>
  <c r="AD43" i="5"/>
  <c r="AF43" i="5" s="1"/>
  <c r="AH43" i="5" s="1"/>
  <c r="AJ43" i="5" s="1"/>
  <c r="AL43" i="5" s="1"/>
  <c r="AD47" i="5"/>
  <c r="AF47" i="5" s="1"/>
  <c r="AH47" i="5" s="1"/>
  <c r="AJ47" i="5" s="1"/>
  <c r="AL47" i="5" s="1"/>
  <c r="AF49" i="5"/>
  <c r="AH49" i="5" s="1"/>
  <c r="AJ49" i="5" s="1"/>
  <c r="AL49" i="5" s="1"/>
  <c r="AD51" i="5"/>
  <c r="AF51" i="5" s="1"/>
  <c r="AH51" i="5" s="1"/>
  <c r="AJ51" i="5" s="1"/>
  <c r="AL51" i="5" s="1"/>
  <c r="AD55" i="5"/>
  <c r="AF55" i="5" s="1"/>
  <c r="AH55" i="5" s="1"/>
  <c r="AJ55" i="5" s="1"/>
  <c r="AL55" i="5" s="1"/>
  <c r="AB10" i="5"/>
  <c r="AD10" i="5" s="1"/>
  <c r="AF10" i="5" s="1"/>
  <c r="AH10" i="5" s="1"/>
  <c r="AJ10" i="5" s="1"/>
  <c r="AL10" i="5" s="1"/>
  <c r="Z12" i="5"/>
  <c r="Z14" i="5"/>
  <c r="Z16" i="5"/>
  <c r="AB18" i="5"/>
  <c r="AD18" i="5" s="1"/>
  <c r="AF18" i="5" s="1"/>
  <c r="AH18" i="5" s="1"/>
  <c r="AJ18" i="5" s="1"/>
  <c r="AL18" i="5" s="1"/>
  <c r="AB20" i="5"/>
  <c r="AD20" i="5" s="1"/>
  <c r="AF20" i="5" s="1"/>
  <c r="AH20" i="5" s="1"/>
  <c r="AJ20" i="5" s="1"/>
  <c r="AL20" i="5" s="1"/>
  <c r="AB22" i="5"/>
  <c r="AD22" i="5" s="1"/>
  <c r="AF22" i="5" s="1"/>
  <c r="AH22" i="5" s="1"/>
  <c r="AJ22" i="5" s="1"/>
  <c r="AL22" i="5" s="1"/>
  <c r="Z24" i="5"/>
  <c r="AL58" i="5"/>
  <c r="Z59" i="5"/>
  <c r="AD60" i="5"/>
  <c r="Z61" i="5"/>
  <c r="AD62" i="5"/>
  <c r="Z63" i="5"/>
  <c r="AD64" i="5"/>
  <c r="Z66" i="5"/>
  <c r="AD67" i="5"/>
  <c r="Z68" i="5"/>
  <c r="AD69" i="5"/>
  <c r="Z70" i="5"/>
  <c r="AD71" i="5"/>
  <c r="Z72" i="5"/>
  <c r="AD73" i="5"/>
  <c r="Z74" i="5"/>
  <c r="AD75" i="5"/>
  <c r="Z76" i="5"/>
  <c r="AD77" i="5"/>
  <c r="Z78" i="5"/>
  <c r="AD79" i="5"/>
  <c r="Z80" i="5"/>
  <c r="AD81" i="5"/>
  <c r="Z82" i="5"/>
  <c r="AD83" i="5"/>
  <c r="Z84" i="5"/>
  <c r="AB86" i="5"/>
  <c r="AB88" i="5"/>
  <c r="AD88" i="5" s="1"/>
  <c r="AF88" i="5" s="1"/>
  <c r="AH88" i="5" s="1"/>
  <c r="AJ88" i="5" s="1"/>
  <c r="AL88" i="5" s="1"/>
  <c r="AB90" i="5"/>
  <c r="AB92" i="5"/>
  <c r="AD92" i="5" s="1"/>
  <c r="AF92" i="5" s="1"/>
  <c r="AH92" i="5" s="1"/>
  <c r="AJ92" i="5" s="1"/>
  <c r="AL92" i="5" s="1"/>
  <c r="AB94" i="5"/>
  <c r="AB96" i="5"/>
  <c r="AD96" i="5" s="1"/>
  <c r="AF96" i="5" s="1"/>
  <c r="AH96" i="5" s="1"/>
  <c r="AJ96" i="5" s="1"/>
  <c r="AL96" i="5" s="1"/>
  <c r="AB98" i="5"/>
  <c r="AB100" i="5"/>
  <c r="AD100" i="5" s="1"/>
  <c r="AF100" i="5" s="1"/>
  <c r="AH100" i="5" s="1"/>
  <c r="AJ100" i="5" s="1"/>
  <c r="AL100" i="5" s="1"/>
  <c r="AB102" i="5"/>
  <c r="AD104" i="5"/>
  <c r="AF104" i="5" s="1"/>
  <c r="AH104" i="5" s="1"/>
  <c r="AJ104" i="5" s="1"/>
  <c r="AL104" i="5" s="1"/>
  <c r="AD108" i="5"/>
  <c r="AF112" i="5"/>
  <c r="AH112" i="5" s="1"/>
  <c r="AJ112" i="5" s="1"/>
  <c r="AL112" i="5" s="1"/>
  <c r="AD114" i="5"/>
  <c r="AD118" i="5"/>
  <c r="AF118" i="5" s="1"/>
  <c r="AH118" i="5" s="1"/>
  <c r="AJ118" i="5" s="1"/>
  <c r="AL118" i="5" s="1"/>
  <c r="AD122" i="5"/>
  <c r="AD128" i="5"/>
  <c r="AF128" i="5" s="1"/>
  <c r="AH128" i="5" s="1"/>
  <c r="AJ128" i="5" s="1"/>
  <c r="AL128" i="5" s="1"/>
  <c r="AD132" i="5"/>
  <c r="AD136" i="5"/>
  <c r="AF136" i="5" s="1"/>
  <c r="AH136" i="5" s="1"/>
  <c r="AJ136" i="5" s="1"/>
  <c r="AL136" i="5" s="1"/>
  <c r="AD140" i="5"/>
  <c r="AD144" i="5"/>
  <c r="AF144" i="5" s="1"/>
  <c r="AH144" i="5" s="1"/>
  <c r="AJ144" i="5" s="1"/>
  <c r="AL144" i="5" s="1"/>
  <c r="AD148" i="5"/>
  <c r="AD152" i="5"/>
  <c r="AF152" i="5" s="1"/>
  <c r="AH152" i="5" s="1"/>
  <c r="AJ152" i="5" s="1"/>
  <c r="AL152" i="5" s="1"/>
  <c r="AD156" i="5"/>
  <c r="AD160" i="5"/>
  <c r="AF160" i="5" s="1"/>
  <c r="AH160" i="5" s="1"/>
  <c r="AJ160" i="5" s="1"/>
  <c r="AL160" i="5" s="1"/>
  <c r="AD164" i="5"/>
  <c r="AD169" i="5"/>
  <c r="AF169" i="5" s="1"/>
  <c r="AH169" i="5" s="1"/>
  <c r="AJ169" i="5" s="1"/>
  <c r="AL169" i="5" s="1"/>
  <c r="AD173" i="5"/>
  <c r="AD177" i="5"/>
  <c r="AF177" i="5" s="1"/>
  <c r="AH177" i="5" s="1"/>
  <c r="AJ177" i="5" s="1"/>
  <c r="AL177" i="5" s="1"/>
  <c r="AD181" i="5"/>
  <c r="AD186" i="5"/>
  <c r="AF186" i="5" s="1"/>
  <c r="AH186" i="5" s="1"/>
  <c r="AJ186" i="5" s="1"/>
  <c r="AL186" i="5" s="1"/>
  <c r="AD190" i="5"/>
  <c r="AD194" i="5"/>
  <c r="AF194" i="5" s="1"/>
  <c r="AH194" i="5" s="1"/>
  <c r="AJ194" i="5" s="1"/>
  <c r="AL194" i="5" s="1"/>
  <c r="Z26" i="5"/>
  <c r="Z28" i="5"/>
  <c r="Z30" i="5"/>
  <c r="Z32" i="5"/>
  <c r="Z34" i="5"/>
  <c r="Z36" i="5"/>
  <c r="Z38" i="5"/>
  <c r="Z40" i="5"/>
  <c r="Z42" i="5"/>
  <c r="Z44" i="5"/>
  <c r="Z46" i="5"/>
  <c r="Z48" i="5"/>
  <c r="Z50" i="5"/>
  <c r="Z52" i="5"/>
  <c r="Z54" i="5"/>
  <c r="Z56" i="5"/>
  <c r="Z58" i="5"/>
  <c r="AF60" i="5"/>
  <c r="AH60" i="5" s="1"/>
  <c r="AJ60" i="5" s="1"/>
  <c r="AL60" i="5" s="1"/>
  <c r="AF62" i="5"/>
  <c r="AH62" i="5" s="1"/>
  <c r="AJ62" i="5" s="1"/>
  <c r="AL62" i="5" s="1"/>
  <c r="AF64" i="5"/>
  <c r="AH64" i="5" s="1"/>
  <c r="AJ64" i="5" s="1"/>
  <c r="AL64" i="5" s="1"/>
  <c r="AF67" i="5"/>
  <c r="AH67" i="5" s="1"/>
  <c r="AJ67" i="5" s="1"/>
  <c r="AL67" i="5" s="1"/>
  <c r="AF69" i="5"/>
  <c r="AH69" i="5" s="1"/>
  <c r="AJ69" i="5" s="1"/>
  <c r="AL69" i="5" s="1"/>
  <c r="AF71" i="5"/>
  <c r="AH71" i="5" s="1"/>
  <c r="AJ71" i="5" s="1"/>
  <c r="AL71" i="5" s="1"/>
  <c r="AF73" i="5"/>
  <c r="AH73" i="5" s="1"/>
  <c r="AJ73" i="5" s="1"/>
  <c r="AL73" i="5" s="1"/>
  <c r="AF75" i="5"/>
  <c r="AH75" i="5" s="1"/>
  <c r="AJ75" i="5" s="1"/>
  <c r="AL75" i="5" s="1"/>
  <c r="AF77" i="5"/>
  <c r="AH77" i="5" s="1"/>
  <c r="AJ77" i="5" s="1"/>
  <c r="AL77" i="5" s="1"/>
  <c r="AF79" i="5"/>
  <c r="AH79" i="5" s="1"/>
  <c r="AJ79" i="5" s="1"/>
  <c r="AL79" i="5" s="1"/>
  <c r="AF81" i="5"/>
  <c r="AH81" i="5" s="1"/>
  <c r="AJ81" i="5" s="1"/>
  <c r="AL81" i="5" s="1"/>
  <c r="AF83" i="5"/>
  <c r="AH83" i="5" s="1"/>
  <c r="AJ83" i="5" s="1"/>
  <c r="AL83" i="5" s="1"/>
  <c r="AD86" i="5"/>
  <c r="AF86" i="5" s="1"/>
  <c r="AH86" i="5" s="1"/>
  <c r="AJ86" i="5" s="1"/>
  <c r="AL86" i="5" s="1"/>
  <c r="Z87" i="5"/>
  <c r="Z89" i="5"/>
  <c r="AD90" i="5"/>
  <c r="AF90" i="5" s="1"/>
  <c r="AH90" i="5" s="1"/>
  <c r="AJ90" i="5" s="1"/>
  <c r="AL90" i="5" s="1"/>
  <c r="Z91" i="5"/>
  <c r="Z93" i="5"/>
  <c r="AD94" i="5"/>
  <c r="AF94" i="5" s="1"/>
  <c r="AH94" i="5" s="1"/>
  <c r="AJ94" i="5" s="1"/>
  <c r="AL94" i="5" s="1"/>
  <c r="Z95" i="5"/>
  <c r="Z97" i="5"/>
  <c r="AD98" i="5"/>
  <c r="AF98" i="5" s="1"/>
  <c r="AH98" i="5" s="1"/>
  <c r="AJ98" i="5" s="1"/>
  <c r="AL98" i="5" s="1"/>
  <c r="Z99" i="5"/>
  <c r="Z101" i="5"/>
  <c r="AD102" i="5"/>
  <c r="AF102" i="5" s="1"/>
  <c r="AH102" i="5" s="1"/>
  <c r="AJ102" i="5" s="1"/>
  <c r="AL102" i="5" s="1"/>
  <c r="AF108" i="5"/>
  <c r="AH108" i="5" s="1"/>
  <c r="AJ108" i="5" s="1"/>
  <c r="AL108" i="5" s="1"/>
  <c r="AF114" i="5"/>
  <c r="AH114" i="5" s="1"/>
  <c r="AJ114" i="5" s="1"/>
  <c r="AL114" i="5" s="1"/>
  <c r="AF122" i="5"/>
  <c r="AH122" i="5" s="1"/>
  <c r="AJ122" i="5" s="1"/>
  <c r="AL122" i="5" s="1"/>
  <c r="AF132" i="5"/>
  <c r="AH132" i="5" s="1"/>
  <c r="AJ132" i="5" s="1"/>
  <c r="AL132" i="5" s="1"/>
  <c r="AF140" i="5"/>
  <c r="AH140" i="5" s="1"/>
  <c r="AJ140" i="5" s="1"/>
  <c r="AL140" i="5" s="1"/>
  <c r="AF148" i="5"/>
  <c r="AH148" i="5" s="1"/>
  <c r="AJ148" i="5" s="1"/>
  <c r="AL148" i="5" s="1"/>
  <c r="AF156" i="5"/>
  <c r="AH156" i="5" s="1"/>
  <c r="AJ156" i="5" s="1"/>
  <c r="AL156" i="5" s="1"/>
  <c r="AF164" i="5"/>
  <c r="AH164" i="5" s="1"/>
  <c r="AJ164" i="5" s="1"/>
  <c r="AL164" i="5" s="1"/>
  <c r="AF173" i="5"/>
  <c r="AH173" i="5" s="1"/>
  <c r="AJ173" i="5" s="1"/>
  <c r="AL173" i="5" s="1"/>
  <c r="AF181" i="5"/>
  <c r="AH181" i="5" s="1"/>
  <c r="AJ181" i="5" s="1"/>
  <c r="AL181" i="5" s="1"/>
  <c r="AF190" i="5"/>
  <c r="AH190" i="5" s="1"/>
  <c r="AJ190" i="5" s="1"/>
  <c r="AL190" i="5" s="1"/>
  <c r="Z103" i="5"/>
  <c r="Z105" i="5"/>
  <c r="Z107" i="5"/>
  <c r="Z109" i="5"/>
  <c r="Z111" i="5"/>
  <c r="Z113" i="5"/>
  <c r="Z115" i="5"/>
  <c r="Z117" i="5"/>
  <c r="Z119" i="5"/>
  <c r="Z121" i="5"/>
  <c r="Z123" i="5"/>
  <c r="Z195" i="5"/>
  <c r="AD196" i="5"/>
  <c r="AF196" i="5" s="1"/>
  <c r="AH196" i="5" s="1"/>
  <c r="AJ196" i="5" s="1"/>
  <c r="AL196" i="5" s="1"/>
  <c r="Z197" i="5"/>
  <c r="AD198" i="5"/>
  <c r="AF198" i="5" s="1"/>
  <c r="AH198" i="5" s="1"/>
  <c r="AJ198" i="5" s="1"/>
  <c r="AL198" i="5" s="1"/>
  <c r="Z199" i="5"/>
  <c r="AD200" i="5"/>
  <c r="AF200" i="5" s="1"/>
  <c r="AH200" i="5" s="1"/>
  <c r="AJ200" i="5" s="1"/>
  <c r="AL200" i="5" s="1"/>
  <c r="Z201" i="5"/>
  <c r="AD202" i="5"/>
  <c r="AF202" i="5" s="1"/>
  <c r="AH202" i="5" s="1"/>
  <c r="AJ202" i="5" s="1"/>
  <c r="AL202" i="5" s="1"/>
  <c r="AD206" i="5"/>
  <c r="AD210" i="5"/>
  <c r="AF210" i="5" s="1"/>
  <c r="AH210" i="5" s="1"/>
  <c r="AJ210" i="5" s="1"/>
  <c r="AL210" i="5" s="1"/>
  <c r="AD212" i="5"/>
  <c r="AD216" i="5"/>
  <c r="AF216" i="5" s="1"/>
  <c r="AH216" i="5" s="1"/>
  <c r="AJ216" i="5" s="1"/>
  <c r="AL216" i="5" s="1"/>
  <c r="Z125" i="5"/>
  <c r="Z127" i="5"/>
  <c r="Z129" i="5"/>
  <c r="Z131" i="5"/>
  <c r="Z133" i="5"/>
  <c r="Z135" i="5"/>
  <c r="Z137" i="5"/>
  <c r="Z139" i="5"/>
  <c r="Z141" i="5"/>
  <c r="Z143" i="5"/>
  <c r="Z145" i="5"/>
  <c r="Z147" i="5"/>
  <c r="Z149" i="5"/>
  <c r="Z151" i="5"/>
  <c r="Z153" i="5"/>
  <c r="Z155" i="5"/>
  <c r="Z157" i="5"/>
  <c r="Z159" i="5"/>
  <c r="Z161" i="5"/>
  <c r="Z163" i="5"/>
  <c r="Z165" i="5"/>
  <c r="Z167" i="5"/>
  <c r="Z170" i="5"/>
  <c r="Z172" i="5"/>
  <c r="Z174" i="5"/>
  <c r="Z176" i="5"/>
  <c r="Z178" i="5"/>
  <c r="Z180" i="5"/>
  <c r="Z183" i="5"/>
  <c r="Z185" i="5"/>
  <c r="Z187" i="5"/>
  <c r="Z189" i="5"/>
  <c r="Z191" i="5"/>
  <c r="Z193" i="5"/>
  <c r="AF206" i="5"/>
  <c r="AH206" i="5" s="1"/>
  <c r="AJ206" i="5" s="1"/>
  <c r="AL206" i="5" s="1"/>
  <c r="AF212" i="5"/>
  <c r="AH212" i="5" s="1"/>
  <c r="AJ212" i="5" s="1"/>
  <c r="AL212" i="5" s="1"/>
  <c r="Z220" i="5"/>
  <c r="AD221" i="5"/>
  <c r="AF221" i="5" s="1"/>
  <c r="AH221" i="5" s="1"/>
  <c r="AJ221" i="5" s="1"/>
  <c r="AL221" i="5" s="1"/>
  <c r="Z222" i="5"/>
  <c r="AD223" i="5"/>
  <c r="AF223" i="5" s="1"/>
  <c r="AH223" i="5" s="1"/>
  <c r="AJ223" i="5" s="1"/>
  <c r="AL223" i="5" s="1"/>
  <c r="Z224" i="5"/>
  <c r="AD225" i="5"/>
  <c r="Z226" i="5"/>
  <c r="AD227" i="5"/>
  <c r="AF227" i="5" s="1"/>
  <c r="AH227" i="5" s="1"/>
  <c r="AJ227" i="5" s="1"/>
  <c r="AL227" i="5" s="1"/>
  <c r="Z228" i="5"/>
  <c r="AD229" i="5"/>
  <c r="AF229" i="5" s="1"/>
  <c r="AH229" i="5" s="1"/>
  <c r="AJ229" i="5" s="1"/>
  <c r="AL229" i="5" s="1"/>
  <c r="Z230" i="5"/>
  <c r="AD231" i="5"/>
  <c r="AF231" i="5" s="1"/>
  <c r="AH231" i="5" s="1"/>
  <c r="AJ231" i="5" s="1"/>
  <c r="AL231" i="5" s="1"/>
  <c r="Z232" i="5"/>
  <c r="AD233" i="5"/>
  <c r="Z234" i="5"/>
  <c r="AD235" i="5"/>
  <c r="AF235" i="5" s="1"/>
  <c r="AH235" i="5" s="1"/>
  <c r="AJ235" i="5" s="1"/>
  <c r="AL235" i="5" s="1"/>
  <c r="Z236" i="5"/>
  <c r="AD237" i="5"/>
  <c r="AF237" i="5" s="1"/>
  <c r="AH237" i="5" s="1"/>
  <c r="AJ237" i="5" s="1"/>
  <c r="AL237" i="5" s="1"/>
  <c r="Z238" i="5"/>
  <c r="AB241" i="5"/>
  <c r="AD241" i="5" s="1"/>
  <c r="AF241" i="5" s="1"/>
  <c r="AH241" i="5" s="1"/>
  <c r="AJ241" i="5" s="1"/>
  <c r="AL241" i="5" s="1"/>
  <c r="AB243" i="5"/>
  <c r="AB245" i="5"/>
  <c r="AD245" i="5" s="1"/>
  <c r="AF245" i="5" s="1"/>
  <c r="AH245" i="5" s="1"/>
  <c r="AJ245" i="5" s="1"/>
  <c r="AL245" i="5" s="1"/>
  <c r="AB247" i="5"/>
  <c r="AB249" i="5"/>
  <c r="AD249" i="5" s="1"/>
  <c r="AF249" i="5" s="1"/>
  <c r="AH249" i="5" s="1"/>
  <c r="AJ249" i="5" s="1"/>
  <c r="AL249" i="5" s="1"/>
  <c r="AB251" i="5"/>
  <c r="AB253" i="5"/>
  <c r="AD253" i="5" s="1"/>
  <c r="AF253" i="5" s="1"/>
  <c r="AH253" i="5" s="1"/>
  <c r="AJ253" i="5" s="1"/>
  <c r="AL253" i="5" s="1"/>
  <c r="AB255" i="5"/>
  <c r="AB257" i="5"/>
  <c r="AD257" i="5" s="1"/>
  <c r="AF257" i="5" s="1"/>
  <c r="AH257" i="5" s="1"/>
  <c r="AJ257" i="5" s="1"/>
  <c r="AL257" i="5" s="1"/>
  <c r="AB260" i="5"/>
  <c r="AB262" i="5"/>
  <c r="AD262" i="5" s="1"/>
  <c r="AF262" i="5" s="1"/>
  <c r="AH262" i="5" s="1"/>
  <c r="AJ262" i="5" s="1"/>
  <c r="AL262" i="5" s="1"/>
  <c r="AX262" i="5" s="1"/>
  <c r="AB264" i="5"/>
  <c r="Z203" i="5"/>
  <c r="Z205" i="5"/>
  <c r="Z207" i="5"/>
  <c r="Z209" i="5"/>
  <c r="Z213" i="5"/>
  <c r="Z215" i="5"/>
  <c r="Z218" i="5"/>
  <c r="AF225" i="5"/>
  <c r="AH225" i="5" s="1"/>
  <c r="AJ225" i="5" s="1"/>
  <c r="AL225" i="5" s="1"/>
  <c r="AF233" i="5"/>
  <c r="AH233" i="5" s="1"/>
  <c r="AJ233" i="5" s="1"/>
  <c r="AL233" i="5" s="1"/>
  <c r="Z240" i="5"/>
  <c r="Z242" i="5"/>
  <c r="AD243" i="5"/>
  <c r="AF243" i="5" s="1"/>
  <c r="AH243" i="5" s="1"/>
  <c r="AJ243" i="5" s="1"/>
  <c r="AL243" i="5" s="1"/>
  <c r="Z244" i="5"/>
  <c r="Z246" i="5"/>
  <c r="AD247" i="5"/>
  <c r="AF247" i="5" s="1"/>
  <c r="AH247" i="5" s="1"/>
  <c r="AJ247" i="5" s="1"/>
  <c r="AL247" i="5" s="1"/>
  <c r="Z248" i="5"/>
  <c r="Z250" i="5"/>
  <c r="AD251" i="5"/>
  <c r="AF251" i="5" s="1"/>
  <c r="AH251" i="5" s="1"/>
  <c r="AJ251" i="5" s="1"/>
  <c r="AL251" i="5" s="1"/>
  <c r="Z252" i="5"/>
  <c r="Z254" i="5"/>
  <c r="AD255" i="5"/>
  <c r="AF255" i="5" s="1"/>
  <c r="AH255" i="5" s="1"/>
  <c r="AJ255" i="5" s="1"/>
  <c r="AL255" i="5" s="1"/>
  <c r="Z256" i="5"/>
  <c r="Z258" i="5"/>
  <c r="AD260" i="5"/>
  <c r="AF260" i="5" s="1"/>
  <c r="AH260" i="5" s="1"/>
  <c r="AJ260" i="5" s="1"/>
  <c r="AL260" i="5" s="1"/>
  <c r="AX260" i="5" s="1"/>
  <c r="Z261" i="5"/>
  <c r="AW261" i="5" s="1"/>
  <c r="Z263" i="5"/>
  <c r="AW263" i="5" s="1"/>
  <c r="AD264" i="5"/>
  <c r="AF264" i="5" s="1"/>
  <c r="AH264" i="5" s="1"/>
  <c r="AJ264" i="5" s="1"/>
  <c r="AL264" i="5" s="1"/>
  <c r="AX264" i="5" s="1"/>
  <c r="Z265" i="5"/>
  <c r="AW265" i="5" s="1"/>
  <c r="AD266" i="5"/>
  <c r="Z267" i="5"/>
  <c r="AW267" i="5" s="1"/>
  <c r="AD268" i="5"/>
  <c r="AF268" i="5" s="1"/>
  <c r="AH268" i="5" s="1"/>
  <c r="AJ268" i="5" s="1"/>
  <c r="AL268" i="5" s="1"/>
  <c r="AX268" i="5" s="1"/>
  <c r="Z269" i="5"/>
  <c r="AW269" i="5" s="1"/>
  <c r="AD270" i="5"/>
  <c r="AF270" i="5" s="1"/>
  <c r="AH270" i="5" s="1"/>
  <c r="AJ270" i="5" s="1"/>
  <c r="AL270" i="5" s="1"/>
  <c r="AX270" i="5" s="1"/>
  <c r="Z271" i="5"/>
  <c r="AW271" i="5" s="1"/>
  <c r="AD272" i="5"/>
  <c r="AF272" i="5" s="1"/>
  <c r="AH272" i="5" s="1"/>
  <c r="AJ272" i="5" s="1"/>
  <c r="AL272" i="5" s="1"/>
  <c r="AX272" i="5" s="1"/>
  <c r="AD273" i="5"/>
  <c r="AF273" i="5" s="1"/>
  <c r="AH273" i="5" s="1"/>
  <c r="AJ273" i="5" s="1"/>
  <c r="AL273" i="5" s="1"/>
  <c r="AX273" i="5" s="1"/>
  <c r="AD278" i="5"/>
  <c r="AF278" i="5" s="1"/>
  <c r="AH278" i="5" s="1"/>
  <c r="AJ278" i="5" s="1"/>
  <c r="AL278" i="5" s="1"/>
  <c r="AX278" i="5" s="1"/>
  <c r="AD280" i="5"/>
  <c r="AF280" i="5" s="1"/>
  <c r="AH280" i="5" s="1"/>
  <c r="AJ280" i="5" s="1"/>
  <c r="AL280" i="5" s="1"/>
  <c r="AX280" i="5" s="1"/>
  <c r="AF282" i="5"/>
  <c r="AH282" i="5" s="1"/>
  <c r="AJ282" i="5" s="1"/>
  <c r="AL282" i="5" s="1"/>
  <c r="AX282" i="5" s="1"/>
  <c r="AD284" i="5"/>
  <c r="AF284" i="5" s="1"/>
  <c r="AH284" i="5" s="1"/>
  <c r="AJ284" i="5" s="1"/>
  <c r="AL284" i="5" s="1"/>
  <c r="AX284" i="5" s="1"/>
  <c r="AD287" i="5"/>
  <c r="AF287" i="5" s="1"/>
  <c r="AH287" i="5" s="1"/>
  <c r="AJ287" i="5" s="1"/>
  <c r="AL287" i="5" s="1"/>
  <c r="AX287" i="5" s="1"/>
  <c r="AD288" i="5"/>
  <c r="AF288" i="5" s="1"/>
  <c r="AH288" i="5" s="1"/>
  <c r="AJ288" i="5" s="1"/>
  <c r="AL288" i="5" s="1"/>
  <c r="AX288" i="5" s="1"/>
  <c r="Z274" i="5"/>
  <c r="AW274" i="5" s="1"/>
  <c r="Z277" i="5"/>
  <c r="Z279" i="5"/>
  <c r="AW279" i="5" s="1"/>
  <c r="Z281" i="5"/>
  <c r="AW281" i="5" s="1"/>
  <c r="Z283" i="5"/>
  <c r="AW283" i="5" s="1"/>
  <c r="AW277" i="5" l="1"/>
  <c r="AD286" i="5"/>
  <c r="AF286" i="5" s="1"/>
  <c r="AH286" i="5" s="1"/>
  <c r="AJ286" i="5" s="1"/>
  <c r="AL286" i="5" s="1"/>
  <c r="AX286" i="5" s="1"/>
  <c r="AW284" i="5"/>
  <c r="AW280" i="5"/>
  <c r="AW288" i="5"/>
  <c r="AW273" i="5"/>
  <c r="AW287" i="5"/>
  <c r="AW278" i="5"/>
  <c r="AW272" i="5"/>
  <c r="AW268" i="5"/>
  <c r="AW282" i="5"/>
  <c r="AW276" i="5"/>
  <c r="AW270" i="5"/>
  <c r="AW264" i="5"/>
  <c r="AW260" i="5"/>
  <c r="AF266" i="5"/>
  <c r="AH266" i="5" s="1"/>
  <c r="AJ266" i="5" s="1"/>
  <c r="AL266" i="5" s="1"/>
  <c r="AX266" i="5" s="1"/>
  <c r="AW262" i="5"/>
  <c r="AW286" i="5" l="1"/>
  <c r="AW266" i="5"/>
  <c r="Q18" i="23" l="1"/>
  <c r="Q19" i="23"/>
  <c r="Q20" i="23"/>
  <c r="Q21" i="23"/>
  <c r="Q22" i="23"/>
  <c r="Q23" i="23"/>
  <c r="Q24" i="23"/>
  <c r="Q25" i="23"/>
  <c r="Z3" i="16"/>
  <c r="O3" i="16"/>
  <c r="O3" i="11"/>
  <c r="Z3" i="11"/>
  <c r="Q3" i="18"/>
  <c r="D8" i="23"/>
  <c r="D9" i="23"/>
  <c r="D10" i="23"/>
  <c r="D11" i="23"/>
  <c r="D12" i="23"/>
  <c r="D13" i="23"/>
  <c r="D14" i="23"/>
  <c r="D15" i="23"/>
  <c r="D16" i="23"/>
  <c r="D17" i="23"/>
  <c r="D18" i="23"/>
  <c r="E18" i="23"/>
  <c r="F18" i="23"/>
  <c r="G18" i="23"/>
  <c r="M18" i="23"/>
  <c r="D19" i="23"/>
  <c r="E19" i="23"/>
  <c r="F19" i="23"/>
  <c r="G19" i="23"/>
  <c r="M19" i="23"/>
  <c r="D20" i="23"/>
  <c r="E20" i="23"/>
  <c r="F20" i="23"/>
  <c r="G20" i="23"/>
  <c r="M20" i="23"/>
  <c r="D21" i="23"/>
  <c r="E21" i="23"/>
  <c r="F21" i="23"/>
  <c r="G21" i="23"/>
  <c r="M21" i="23"/>
  <c r="D22" i="23"/>
  <c r="E22" i="23"/>
  <c r="F22" i="23"/>
  <c r="G22" i="23"/>
  <c r="M22" i="23"/>
  <c r="D23" i="23"/>
  <c r="E23" i="23"/>
  <c r="F23" i="23"/>
  <c r="G23" i="23"/>
  <c r="M23" i="23"/>
  <c r="D24" i="23"/>
  <c r="E24" i="23"/>
  <c r="F24" i="23"/>
  <c r="G24" i="23"/>
  <c r="M24" i="23"/>
  <c r="D25" i="23"/>
  <c r="E25" i="23"/>
  <c r="F25" i="23"/>
  <c r="G25" i="23"/>
  <c r="M25" i="23"/>
  <c r="D26" i="23"/>
  <c r="E26" i="23"/>
  <c r="F26" i="23"/>
  <c r="G26" i="23"/>
  <c r="M26" i="23"/>
  <c r="Q26" i="23"/>
  <c r="D27" i="23"/>
  <c r="E27" i="23"/>
  <c r="F27" i="23"/>
  <c r="G27" i="23"/>
  <c r="M27" i="23"/>
  <c r="Q27" i="23"/>
  <c r="D28" i="23"/>
  <c r="E28" i="23"/>
  <c r="F28" i="23"/>
  <c r="G28" i="23"/>
  <c r="M28" i="23"/>
  <c r="Q28" i="23"/>
  <c r="D29" i="23"/>
  <c r="E29" i="23"/>
  <c r="F29" i="23"/>
  <c r="G29" i="23"/>
  <c r="M29" i="23"/>
  <c r="Q29" i="23"/>
  <c r="D30" i="23"/>
  <c r="E30" i="23"/>
  <c r="F30" i="23"/>
  <c r="G30" i="23"/>
  <c r="M30" i="23"/>
  <c r="Q30" i="23"/>
  <c r="D31" i="23"/>
  <c r="E31" i="23"/>
  <c r="F31" i="23"/>
  <c r="G31" i="23"/>
  <c r="M31" i="23"/>
  <c r="Q31" i="23"/>
  <c r="D32" i="23"/>
  <c r="E32" i="23"/>
  <c r="F32" i="23"/>
  <c r="G32" i="23"/>
  <c r="M32" i="23"/>
  <c r="Q32" i="23"/>
  <c r="D33" i="23"/>
  <c r="E33" i="23"/>
  <c r="F33" i="23"/>
  <c r="G33" i="23"/>
  <c r="M33" i="23"/>
  <c r="Q33" i="23"/>
  <c r="D34" i="23"/>
  <c r="E34" i="23"/>
  <c r="F34" i="23"/>
  <c r="G34" i="23"/>
  <c r="M34" i="23"/>
  <c r="Q34" i="23"/>
  <c r="D35" i="23"/>
  <c r="E35" i="23"/>
  <c r="F35" i="23"/>
  <c r="G35" i="23"/>
  <c r="M35" i="23"/>
  <c r="Q35" i="23"/>
  <c r="D36" i="23"/>
  <c r="E36" i="23"/>
  <c r="F36" i="23"/>
  <c r="G36" i="23"/>
  <c r="M36" i="23"/>
  <c r="Q36" i="23"/>
  <c r="D37" i="23"/>
  <c r="E37" i="23"/>
  <c r="F37" i="23"/>
  <c r="G37" i="23"/>
  <c r="M37" i="23"/>
  <c r="Q37" i="23"/>
  <c r="D38" i="23"/>
  <c r="E38" i="23"/>
  <c r="F38" i="23"/>
  <c r="G38" i="23"/>
  <c r="M38" i="23"/>
  <c r="Q38" i="23"/>
  <c r="D39" i="23"/>
  <c r="E39" i="23"/>
  <c r="F39" i="23"/>
  <c r="G39" i="23"/>
  <c r="M39" i="23"/>
  <c r="Q39" i="23"/>
  <c r="D40" i="23"/>
  <c r="E40" i="23"/>
  <c r="F40" i="23"/>
  <c r="G40" i="23"/>
  <c r="M40" i="23"/>
  <c r="Q40" i="23"/>
  <c r="D41" i="23"/>
  <c r="E41" i="23"/>
  <c r="F41" i="23"/>
  <c r="G41" i="23"/>
  <c r="M41" i="23"/>
  <c r="Q41" i="23"/>
  <c r="D42" i="23"/>
  <c r="E42" i="23"/>
  <c r="F42" i="23"/>
  <c r="G42" i="23"/>
  <c r="M42" i="23"/>
  <c r="Q42" i="23"/>
  <c r="D43" i="23"/>
  <c r="E43" i="23"/>
  <c r="F43" i="23"/>
  <c r="G43" i="23"/>
  <c r="M43" i="23"/>
  <c r="Q43" i="23"/>
  <c r="D44" i="23"/>
  <c r="E44" i="23"/>
  <c r="F44" i="23"/>
  <c r="G44" i="23"/>
  <c r="M44" i="23"/>
  <c r="Q44" i="23"/>
  <c r="D45" i="23"/>
  <c r="E45" i="23"/>
  <c r="F45" i="23"/>
  <c r="G45" i="23"/>
  <c r="M45" i="23"/>
  <c r="Q45" i="23"/>
  <c r="D46" i="23"/>
  <c r="E46" i="23"/>
  <c r="F46" i="23"/>
  <c r="G46" i="23"/>
  <c r="M46" i="23"/>
  <c r="Q46" i="23"/>
  <c r="D47" i="23"/>
  <c r="E47" i="23"/>
  <c r="F47" i="23"/>
  <c r="G47" i="23"/>
  <c r="M47" i="23"/>
  <c r="Q47" i="23"/>
  <c r="D48" i="23"/>
  <c r="E48" i="23"/>
  <c r="F48" i="23"/>
  <c r="G48" i="23"/>
  <c r="M48" i="23"/>
  <c r="Q48" i="23"/>
  <c r="D49" i="23"/>
  <c r="E49" i="23"/>
  <c r="F49" i="23"/>
  <c r="G49" i="23"/>
  <c r="M49" i="23"/>
  <c r="Q49" i="23"/>
  <c r="D50" i="23"/>
  <c r="E50" i="23"/>
  <c r="F50" i="23"/>
  <c r="G50" i="23"/>
  <c r="M50" i="23"/>
  <c r="Q50" i="23"/>
  <c r="D51" i="23"/>
  <c r="E51" i="23"/>
  <c r="F51" i="23"/>
  <c r="G51" i="23"/>
  <c r="M51" i="23"/>
  <c r="Q51" i="23"/>
  <c r="D52" i="23"/>
  <c r="E52" i="23"/>
  <c r="F52" i="23"/>
  <c r="G52" i="23"/>
  <c r="M52" i="23"/>
  <c r="Q52" i="23"/>
  <c r="D53" i="23"/>
  <c r="E53" i="23"/>
  <c r="F53" i="23"/>
  <c r="G53" i="23"/>
  <c r="M53" i="23"/>
  <c r="Q53" i="23"/>
  <c r="D54" i="23"/>
  <c r="E54" i="23"/>
  <c r="F54" i="23"/>
  <c r="G54" i="23"/>
  <c r="M54" i="23"/>
  <c r="Q54" i="23"/>
  <c r="D55" i="23"/>
  <c r="E55" i="23"/>
  <c r="F55" i="23"/>
  <c r="G55" i="23"/>
  <c r="M55" i="23"/>
  <c r="Q55" i="23"/>
  <c r="D56" i="23"/>
  <c r="E56" i="23"/>
  <c r="F56" i="23"/>
  <c r="G56" i="23"/>
  <c r="H56" i="23"/>
  <c r="I56" i="23"/>
  <c r="J56" i="23"/>
  <c r="M56" i="23" s="1"/>
  <c r="K56" i="23"/>
  <c r="Q56" i="23" s="1"/>
  <c r="D7" i="23"/>
  <c r="F3" i="23"/>
  <c r="A3" i="23"/>
  <c r="A1" i="23"/>
  <c r="AP1" i="14"/>
  <c r="AO1" i="14"/>
  <c r="AM1" i="14"/>
  <c r="AL1" i="14"/>
  <c r="AG3" i="14"/>
  <c r="X3" i="14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7" i="20"/>
  <c r="V27" i="11" l="1"/>
  <c r="V37" i="11"/>
  <c r="V39" i="11"/>
  <c r="V41" i="11"/>
  <c r="V43" i="11"/>
  <c r="V45" i="11"/>
  <c r="V47" i="11"/>
  <c r="V49" i="11"/>
  <c r="V51" i="11"/>
  <c r="V53" i="11"/>
  <c r="V55" i="11"/>
  <c r="V38" i="11"/>
  <c r="V40" i="11"/>
  <c r="V42" i="11"/>
  <c r="V44" i="11"/>
  <c r="V46" i="11"/>
  <c r="V48" i="11"/>
  <c r="V50" i="11"/>
  <c r="V52" i="11"/>
  <c r="V54" i="11"/>
  <c r="T54" i="14"/>
  <c r="T48" i="14"/>
  <c r="T44" i="14"/>
  <c r="T34" i="14"/>
  <c r="T55" i="14"/>
  <c r="T53" i="14"/>
  <c r="T41" i="14"/>
  <c r="T37" i="14"/>
  <c r="AC37" i="14"/>
  <c r="AC41" i="14"/>
  <c r="AC53" i="14"/>
  <c r="AC34" i="14"/>
  <c r="AC44" i="14"/>
  <c r="AC48" i="14"/>
  <c r="AC54" i="14"/>
  <c r="AC55" i="14"/>
  <c r="Y54" i="14"/>
  <c r="Y48" i="14"/>
  <c r="Y44" i="14"/>
  <c r="Y34" i="14"/>
  <c r="Y55" i="14"/>
  <c r="Y53" i="14"/>
  <c r="Y41" i="14"/>
  <c r="Y37" i="14"/>
  <c r="P37" i="14"/>
  <c r="P41" i="14"/>
  <c r="P53" i="14"/>
  <c r="P55" i="14"/>
  <c r="L34" i="14"/>
  <c r="L44" i="14"/>
  <c r="L48" i="14"/>
  <c r="L54" i="14"/>
  <c r="P34" i="14"/>
  <c r="P44" i="14"/>
  <c r="P48" i="14"/>
  <c r="P54" i="14"/>
  <c r="L37" i="14"/>
  <c r="L41" i="14"/>
  <c r="L53" i="14"/>
  <c r="L55" i="14"/>
  <c r="A8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7" i="21"/>
  <c r="L3" i="10"/>
  <c r="B3" i="10" s="1"/>
  <c r="B1236" i="10"/>
  <c r="R3" i="21"/>
  <c r="O3" i="21"/>
  <c r="E3" i="21"/>
  <c r="B3" i="21"/>
  <c r="A1" i="21"/>
  <c r="F3" i="20"/>
  <c r="D3" i="20"/>
  <c r="A1" i="20"/>
  <c r="O1" i="19"/>
  <c r="E3" i="19"/>
  <c r="A3" i="19"/>
  <c r="A1" i="19"/>
  <c r="F3" i="16"/>
  <c r="A3" i="16"/>
  <c r="A1" i="16"/>
  <c r="O1" i="12"/>
  <c r="E3" i="12"/>
  <c r="B3" i="12"/>
  <c r="A1" i="12"/>
  <c r="F3" i="11"/>
  <c r="A3" i="11"/>
  <c r="A1" i="11"/>
  <c r="O1" i="9"/>
  <c r="E3" i="9"/>
  <c r="B3" i="9"/>
  <c r="A1" i="9"/>
  <c r="F3" i="18"/>
  <c r="D3" i="18"/>
  <c r="A1" i="18"/>
  <c r="O1" i="17"/>
  <c r="E3" i="17"/>
  <c r="B3" i="17"/>
  <c r="A1" i="17"/>
  <c r="E9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E56" i="18"/>
  <c r="F56" i="18"/>
  <c r="G56" i="18"/>
  <c r="H56" i="18"/>
  <c r="J56" i="18"/>
  <c r="K56" i="18"/>
  <c r="D8" i="14"/>
  <c r="D9" i="14"/>
  <c r="D10" i="14"/>
  <c r="D56" i="14"/>
  <c r="E56" i="14"/>
  <c r="F56" i="14"/>
  <c r="G56" i="14"/>
  <c r="H56" i="14"/>
  <c r="I56" i="14"/>
  <c r="AC56" i="14" s="1"/>
  <c r="J56" i="14"/>
  <c r="K56" i="14"/>
  <c r="D7" i="14"/>
  <c r="F3" i="14"/>
  <c r="A3" i="14"/>
  <c r="A1" i="14"/>
  <c r="O1" i="13"/>
  <c r="E3" i="13"/>
  <c r="C3" i="13"/>
  <c r="A1" i="13"/>
  <c r="B402" i="10"/>
  <c r="B404" i="10"/>
  <c r="B407" i="10"/>
  <c r="B408" i="10"/>
  <c r="B410" i="10"/>
  <c r="B411" i="10"/>
  <c r="B412" i="10"/>
  <c r="B414" i="10"/>
  <c r="B415" i="10"/>
  <c r="B416" i="10"/>
  <c r="B417" i="10"/>
  <c r="B419" i="10"/>
  <c r="B422" i="10"/>
  <c r="B423" i="10"/>
  <c r="B424" i="10"/>
  <c r="B425" i="10"/>
  <c r="B427" i="10"/>
  <c r="B429" i="10"/>
  <c r="B433" i="10"/>
  <c r="B434" i="10"/>
  <c r="B435" i="10"/>
  <c r="B436" i="10"/>
  <c r="B438" i="10"/>
  <c r="B440" i="10"/>
  <c r="B442" i="10"/>
  <c r="B456" i="10"/>
  <c r="B458" i="10"/>
  <c r="B460" i="10"/>
  <c r="B462" i="10"/>
  <c r="B464" i="10"/>
  <c r="B466" i="10"/>
  <c r="B468" i="10"/>
  <c r="B470" i="10"/>
  <c r="B472" i="10"/>
  <c r="B482" i="10"/>
  <c r="B484" i="10"/>
  <c r="B486" i="10"/>
  <c r="B496" i="10"/>
  <c r="B518" i="10"/>
  <c r="B520" i="10"/>
  <c r="B522" i="10"/>
  <c r="B524" i="10"/>
  <c r="B526" i="10"/>
  <c r="B538" i="10"/>
  <c r="B540" i="10"/>
  <c r="B542" i="10"/>
  <c r="B544" i="10"/>
  <c r="B546" i="10"/>
  <c r="B548" i="10"/>
  <c r="B550" i="10"/>
  <c r="B552" i="10"/>
  <c r="B554" i="10"/>
  <c r="B556" i="10"/>
  <c r="B558" i="10"/>
  <c r="B560" i="10"/>
  <c r="B562" i="10"/>
  <c r="B564" i="10"/>
  <c r="B566" i="10"/>
  <c r="B568" i="10"/>
  <c r="B570" i="10"/>
  <c r="B572" i="10"/>
  <c r="B574" i="10"/>
  <c r="B576" i="10"/>
  <c r="B578" i="10"/>
  <c r="B580" i="10"/>
  <c r="B582" i="10"/>
  <c r="B584" i="10"/>
  <c r="B586" i="10"/>
  <c r="B588" i="10"/>
  <c r="B592" i="10"/>
  <c r="B608" i="10"/>
  <c r="B610" i="10"/>
  <c r="B612" i="10"/>
  <c r="B614" i="10"/>
  <c r="B616" i="10"/>
  <c r="B618" i="10"/>
  <c r="B620" i="10"/>
  <c r="B622" i="10"/>
  <c r="B626" i="10"/>
  <c r="B628" i="10"/>
  <c r="B630" i="10"/>
  <c r="B632" i="10"/>
  <c r="B634" i="10"/>
  <c r="B636" i="10"/>
  <c r="B638" i="10"/>
  <c r="B642" i="10"/>
  <c r="B644" i="10"/>
  <c r="B646" i="10"/>
  <c r="B648" i="10"/>
  <c r="B650" i="10"/>
  <c r="B652" i="10"/>
  <c r="B654" i="10"/>
  <c r="B656" i="10"/>
  <c r="B658" i="10"/>
  <c r="B660" i="10"/>
  <c r="B662" i="10"/>
  <c r="B664" i="10"/>
  <c r="B666" i="10"/>
  <c r="B668" i="10"/>
  <c r="B670" i="10"/>
  <c r="B686" i="10"/>
  <c r="B708" i="10"/>
  <c r="B710" i="10"/>
  <c r="B712" i="10"/>
  <c r="B714" i="10"/>
  <c r="B716" i="10"/>
  <c r="B718" i="10"/>
  <c r="B732" i="10"/>
  <c r="B734" i="10"/>
  <c r="B736" i="10"/>
  <c r="B738" i="10"/>
  <c r="B740" i="10"/>
  <c r="B750" i="10"/>
  <c r="B752" i="10"/>
  <c r="B754" i="10"/>
  <c r="B756" i="10"/>
  <c r="B758" i="10"/>
  <c r="B760" i="10"/>
  <c r="B762" i="10"/>
  <c r="B764" i="10"/>
  <c r="B766" i="10"/>
  <c r="B768" i="10"/>
  <c r="B774" i="10"/>
  <c r="B776" i="10"/>
  <c r="B778" i="10"/>
  <c r="B780" i="10"/>
  <c r="B782" i="10"/>
  <c r="B784" i="10"/>
  <c r="B786" i="10"/>
  <c r="B812" i="10"/>
  <c r="B814" i="10"/>
  <c r="B816" i="10"/>
  <c r="B818" i="10"/>
  <c r="B820" i="10"/>
  <c r="B822" i="10"/>
  <c r="B824" i="10"/>
  <c r="B826" i="10"/>
  <c r="B828" i="10"/>
  <c r="B830" i="10"/>
  <c r="B832" i="10"/>
  <c r="B834" i="10"/>
  <c r="B836" i="10"/>
  <c r="B844" i="10"/>
  <c r="B846" i="10"/>
  <c r="B848" i="10"/>
  <c r="B856" i="10"/>
  <c r="B864" i="10"/>
  <c r="B866" i="10"/>
  <c r="B868" i="10"/>
  <c r="B870" i="10"/>
  <c r="B872" i="10"/>
  <c r="B874" i="10"/>
  <c r="B876" i="10"/>
  <c r="B894" i="10"/>
  <c r="B896" i="10"/>
  <c r="B898" i="10"/>
  <c r="B900" i="10"/>
  <c r="B902" i="10"/>
  <c r="B910" i="10"/>
  <c r="B912" i="10"/>
  <c r="B914" i="10"/>
  <c r="B916" i="10"/>
  <c r="B926" i="10"/>
  <c r="B928" i="10"/>
  <c r="B930" i="10"/>
  <c r="B932" i="10"/>
  <c r="B934" i="10"/>
  <c r="B936" i="10"/>
  <c r="B938" i="10"/>
  <c r="B940" i="10"/>
  <c r="B942" i="10"/>
  <c r="B944" i="10"/>
  <c r="B954" i="10"/>
  <c r="B956" i="10"/>
  <c r="B960" i="10"/>
  <c r="B962" i="10"/>
  <c r="B964" i="10"/>
  <c r="B966" i="10"/>
  <c r="B968" i="10"/>
  <c r="B974" i="10"/>
  <c r="B976" i="10"/>
  <c r="B984" i="10"/>
  <c r="B992" i="10"/>
  <c r="B994" i="10"/>
  <c r="B996" i="10"/>
  <c r="B998" i="10"/>
  <c r="B1000" i="10"/>
  <c r="B1002" i="10"/>
  <c r="B1004" i="10"/>
  <c r="B1006" i="10"/>
  <c r="B1008" i="10"/>
  <c r="B1010" i="10"/>
  <c r="B1011" i="10"/>
  <c r="B1012" i="10"/>
  <c r="B1014" i="10"/>
  <c r="B1025" i="10"/>
  <c r="B1026" i="10"/>
  <c r="B1028" i="10"/>
  <c r="B1029" i="10"/>
  <c r="B1030" i="10"/>
  <c r="B1032" i="10"/>
  <c r="B1033" i="10"/>
  <c r="B1043" i="10"/>
  <c r="B1044" i="10"/>
  <c r="B1046" i="10"/>
  <c r="B1047" i="10"/>
  <c r="B1048" i="10"/>
  <c r="B1050" i="10"/>
  <c r="B1081" i="10"/>
  <c r="B1082" i="10"/>
  <c r="B1084" i="10"/>
  <c r="B1085" i="10"/>
  <c r="B1086" i="10"/>
  <c r="B1088" i="10"/>
  <c r="B1089" i="10"/>
  <c r="B1090" i="10"/>
  <c r="B1092" i="10"/>
  <c r="B1093" i="10"/>
  <c r="B1094" i="10"/>
  <c r="B1096" i="10"/>
  <c r="B1097" i="10"/>
  <c r="B1098" i="10"/>
  <c r="B1100" i="10"/>
  <c r="B1101" i="10"/>
  <c r="B1102" i="10"/>
  <c r="B1104" i="10"/>
  <c r="B1111" i="10"/>
  <c r="B1112" i="10"/>
  <c r="B1114" i="10"/>
  <c r="B1115" i="10"/>
  <c r="B1116" i="10"/>
  <c r="B1118" i="10"/>
  <c r="B1119" i="10"/>
  <c r="B1120" i="10"/>
  <c r="B1122" i="10"/>
  <c r="B1123" i="10"/>
  <c r="B1124" i="10"/>
  <c r="B1126" i="10"/>
  <c r="B1127" i="10"/>
  <c r="B1128" i="10"/>
  <c r="B1130" i="10"/>
  <c r="B1131" i="10"/>
  <c r="B1132" i="10"/>
  <c r="B1134" i="10"/>
  <c r="B1135" i="10"/>
  <c r="B1136" i="10"/>
  <c r="B1138" i="10"/>
  <c r="B1139" i="10"/>
  <c r="B1140" i="10"/>
  <c r="B1142" i="10"/>
  <c r="B1148" i="10"/>
  <c r="B1150" i="10"/>
  <c r="B1151" i="10"/>
  <c r="B1152" i="10"/>
  <c r="B1154" i="10"/>
  <c r="B1155" i="10"/>
  <c r="B1156" i="10"/>
  <c r="B1158" i="10"/>
  <c r="B1174" i="10"/>
  <c r="B1175" i="10"/>
  <c r="B1176" i="10"/>
  <c r="B1178" i="10"/>
  <c r="B1180" i="10"/>
  <c r="B1182" i="10"/>
  <c r="B1184" i="10"/>
  <c r="B1186" i="10"/>
  <c r="B1188" i="10"/>
  <c r="B1190" i="10"/>
  <c r="B1192" i="10"/>
  <c r="B1193" i="10"/>
  <c r="B1194" i="10"/>
  <c r="B1196" i="10"/>
  <c r="B1197" i="10"/>
  <c r="B1198" i="10"/>
  <c r="B1202" i="10"/>
  <c r="B1206" i="10"/>
  <c r="B1207" i="10"/>
  <c r="B1208" i="10"/>
  <c r="B1210" i="10"/>
  <c r="B1211" i="10"/>
  <c r="B1212" i="10"/>
  <c r="B1214" i="10"/>
  <c r="B1215" i="10"/>
  <c r="B1216" i="10"/>
  <c r="B1218" i="10"/>
  <c r="B1219" i="10"/>
  <c r="B1220" i="10"/>
  <c r="B1222" i="10"/>
  <c r="B1224" i="10"/>
  <c r="B1226" i="10"/>
  <c r="B1228" i="10"/>
  <c r="B1230" i="10"/>
  <c r="B1233" i="10"/>
  <c r="B1235" i="10"/>
  <c r="B401" i="10"/>
  <c r="B403" i="10"/>
  <c r="B405" i="10"/>
  <c r="B406" i="10"/>
  <c r="B409" i="10"/>
  <c r="B413" i="10"/>
  <c r="B418" i="10"/>
  <c r="B420" i="10"/>
  <c r="B421" i="10"/>
  <c r="B426" i="10"/>
  <c r="B428" i="10"/>
  <c r="B430" i="10"/>
  <c r="B431" i="10"/>
  <c r="B432" i="10"/>
  <c r="B437" i="10"/>
  <c r="B439" i="10"/>
  <c r="B441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7" i="10"/>
  <c r="B459" i="10"/>
  <c r="B461" i="10"/>
  <c r="B463" i="10"/>
  <c r="B465" i="10"/>
  <c r="B467" i="10"/>
  <c r="B469" i="10"/>
  <c r="B471" i="10"/>
  <c r="B473" i="10"/>
  <c r="B474" i="10"/>
  <c r="B475" i="10"/>
  <c r="B476" i="10"/>
  <c r="B477" i="10"/>
  <c r="B478" i="10"/>
  <c r="B479" i="10"/>
  <c r="B480" i="10"/>
  <c r="B481" i="10"/>
  <c r="B483" i="10"/>
  <c r="B485" i="10"/>
  <c r="B487" i="10"/>
  <c r="B488" i="10"/>
  <c r="B489" i="10"/>
  <c r="B490" i="10"/>
  <c r="B491" i="10"/>
  <c r="B492" i="10"/>
  <c r="B493" i="10"/>
  <c r="B494" i="10"/>
  <c r="B495" i="10"/>
  <c r="B497" i="10"/>
  <c r="B498" i="10"/>
  <c r="B499" i="10"/>
  <c r="B500" i="10"/>
  <c r="B501" i="10"/>
  <c r="B502" i="10"/>
  <c r="B503" i="10"/>
  <c r="B504" i="10"/>
  <c r="B505" i="10"/>
  <c r="B506" i="10"/>
  <c r="B507" i="10"/>
  <c r="B508" i="10"/>
  <c r="B509" i="10"/>
  <c r="B510" i="10"/>
  <c r="B511" i="10"/>
  <c r="B512" i="10"/>
  <c r="B513" i="10"/>
  <c r="B514" i="10"/>
  <c r="B515" i="10"/>
  <c r="B516" i="10"/>
  <c r="B517" i="10"/>
  <c r="B519" i="10"/>
  <c r="B521" i="10"/>
  <c r="B523" i="10"/>
  <c r="B525" i="10"/>
  <c r="B527" i="10"/>
  <c r="B528" i="10"/>
  <c r="B529" i="10"/>
  <c r="B530" i="10"/>
  <c r="B531" i="10"/>
  <c r="B532" i="10"/>
  <c r="B533" i="10"/>
  <c r="B534" i="10"/>
  <c r="B535" i="10"/>
  <c r="B536" i="10"/>
  <c r="B537" i="10"/>
  <c r="B539" i="10"/>
  <c r="B541" i="10"/>
  <c r="B543" i="10"/>
  <c r="B545" i="10"/>
  <c r="B547" i="10"/>
  <c r="B549" i="10"/>
  <c r="B551" i="10"/>
  <c r="B553" i="10"/>
  <c r="B555" i="10"/>
  <c r="B557" i="10"/>
  <c r="B559" i="10"/>
  <c r="B561" i="10"/>
  <c r="B563" i="10"/>
  <c r="B565" i="10"/>
  <c r="B567" i="10"/>
  <c r="B569" i="10"/>
  <c r="B571" i="10"/>
  <c r="B573" i="10"/>
  <c r="B575" i="10"/>
  <c r="B577" i="10"/>
  <c r="B579" i="10"/>
  <c r="B581" i="10"/>
  <c r="B583" i="10"/>
  <c r="B585" i="10"/>
  <c r="B587" i="10"/>
  <c r="B589" i="10"/>
  <c r="B590" i="10"/>
  <c r="B591" i="10"/>
  <c r="B593" i="10"/>
  <c r="B594" i="10"/>
  <c r="B595" i="10"/>
  <c r="B596" i="10"/>
  <c r="B597" i="10"/>
  <c r="B598" i="10"/>
  <c r="B599" i="10"/>
  <c r="B600" i="10"/>
  <c r="B601" i="10"/>
  <c r="B602" i="10"/>
  <c r="B603" i="10"/>
  <c r="B604" i="10"/>
  <c r="B605" i="10"/>
  <c r="B606" i="10"/>
  <c r="B607" i="10"/>
  <c r="B609" i="10"/>
  <c r="B611" i="10"/>
  <c r="B613" i="10"/>
  <c r="B615" i="10"/>
  <c r="B617" i="10"/>
  <c r="B619" i="10"/>
  <c r="B621" i="10"/>
  <c r="B623" i="10"/>
  <c r="B624" i="10"/>
  <c r="B625" i="10"/>
  <c r="B627" i="10"/>
  <c r="B629" i="10"/>
  <c r="B631" i="10"/>
  <c r="B633" i="10"/>
  <c r="B635" i="10"/>
  <c r="B637" i="10"/>
  <c r="B639" i="10"/>
  <c r="B640" i="10"/>
  <c r="B641" i="10"/>
  <c r="B643" i="10"/>
  <c r="B645" i="10"/>
  <c r="B647" i="10"/>
  <c r="B649" i="10"/>
  <c r="B651" i="10"/>
  <c r="B653" i="10"/>
  <c r="B655" i="10"/>
  <c r="B657" i="10"/>
  <c r="B659" i="10"/>
  <c r="B661" i="10"/>
  <c r="B663" i="10"/>
  <c r="B665" i="10"/>
  <c r="B667" i="10"/>
  <c r="B669" i="10"/>
  <c r="B671" i="10"/>
  <c r="B672" i="10"/>
  <c r="B673" i="10"/>
  <c r="B674" i="10"/>
  <c r="B675" i="10"/>
  <c r="B676" i="10"/>
  <c r="B677" i="10"/>
  <c r="B678" i="10"/>
  <c r="B679" i="10"/>
  <c r="B680" i="10"/>
  <c r="B681" i="10"/>
  <c r="B682" i="10"/>
  <c r="B683" i="10"/>
  <c r="B684" i="10"/>
  <c r="B685" i="10"/>
  <c r="B687" i="10"/>
  <c r="B688" i="10"/>
  <c r="B689" i="10"/>
  <c r="B690" i="10"/>
  <c r="B691" i="10"/>
  <c r="B692" i="10"/>
  <c r="B693" i="10"/>
  <c r="B694" i="10"/>
  <c r="B695" i="10"/>
  <c r="B696" i="10"/>
  <c r="B697" i="10"/>
  <c r="B698" i="10"/>
  <c r="B699" i="10"/>
  <c r="B700" i="10"/>
  <c r="B701" i="10"/>
  <c r="B702" i="10"/>
  <c r="B703" i="10"/>
  <c r="B704" i="10"/>
  <c r="B705" i="10"/>
  <c r="B706" i="10"/>
  <c r="B707" i="10"/>
  <c r="B709" i="10"/>
  <c r="B711" i="10"/>
  <c r="B713" i="10"/>
  <c r="B715" i="10"/>
  <c r="B717" i="10"/>
  <c r="B719" i="10"/>
  <c r="B720" i="10"/>
  <c r="B721" i="10"/>
  <c r="B722" i="10"/>
  <c r="B723" i="10"/>
  <c r="B724" i="10"/>
  <c r="B725" i="10"/>
  <c r="B726" i="10"/>
  <c r="B727" i="10"/>
  <c r="B728" i="10"/>
  <c r="B729" i="10"/>
  <c r="B730" i="10"/>
  <c r="B731" i="10"/>
  <c r="B733" i="10"/>
  <c r="B735" i="10"/>
  <c r="B737" i="10"/>
  <c r="B739" i="10"/>
  <c r="B741" i="10"/>
  <c r="B742" i="10"/>
  <c r="B743" i="10"/>
  <c r="B744" i="10"/>
  <c r="B745" i="10"/>
  <c r="B746" i="10"/>
  <c r="B747" i="10"/>
  <c r="B748" i="10"/>
  <c r="B749" i="10"/>
  <c r="B751" i="10"/>
  <c r="B753" i="10"/>
  <c r="B755" i="10"/>
  <c r="B757" i="10"/>
  <c r="B759" i="10"/>
  <c r="B761" i="10"/>
  <c r="B763" i="10"/>
  <c r="B765" i="10"/>
  <c r="B767" i="10"/>
  <c r="B769" i="10"/>
  <c r="B770" i="10"/>
  <c r="B771" i="10"/>
  <c r="B772" i="10"/>
  <c r="B773" i="10"/>
  <c r="B775" i="10"/>
  <c r="B777" i="10"/>
  <c r="B779" i="10"/>
  <c r="B781" i="10"/>
  <c r="B783" i="10"/>
  <c r="B785" i="10"/>
  <c r="B787" i="10"/>
  <c r="B788" i="10"/>
  <c r="B789" i="10"/>
  <c r="B790" i="10"/>
  <c r="B791" i="10"/>
  <c r="B792" i="10"/>
  <c r="B793" i="10"/>
  <c r="B794" i="10"/>
  <c r="B795" i="10"/>
  <c r="B796" i="10"/>
  <c r="B797" i="10"/>
  <c r="B798" i="10"/>
  <c r="B799" i="10"/>
  <c r="B800" i="10"/>
  <c r="B801" i="10"/>
  <c r="B802" i="10"/>
  <c r="B803" i="10"/>
  <c r="B804" i="10"/>
  <c r="B805" i="10"/>
  <c r="B806" i="10"/>
  <c r="B807" i="10"/>
  <c r="B808" i="10"/>
  <c r="B809" i="10"/>
  <c r="B810" i="10"/>
  <c r="B811" i="10"/>
  <c r="B813" i="10"/>
  <c r="B815" i="10"/>
  <c r="B817" i="10"/>
  <c r="B819" i="10"/>
  <c r="B821" i="10"/>
  <c r="B823" i="10"/>
  <c r="B825" i="10"/>
  <c r="B827" i="10"/>
  <c r="B829" i="10"/>
  <c r="B831" i="10"/>
  <c r="B833" i="10"/>
  <c r="B835" i="10"/>
  <c r="B837" i="10"/>
  <c r="B838" i="10"/>
  <c r="B839" i="10"/>
  <c r="B840" i="10"/>
  <c r="B841" i="10"/>
  <c r="B842" i="10"/>
  <c r="B843" i="10"/>
  <c r="B845" i="10"/>
  <c r="B847" i="10"/>
  <c r="B849" i="10"/>
  <c r="B850" i="10"/>
  <c r="B851" i="10"/>
  <c r="B852" i="10"/>
  <c r="B853" i="10"/>
  <c r="B854" i="10"/>
  <c r="B855" i="10"/>
  <c r="B857" i="10"/>
  <c r="B858" i="10"/>
  <c r="B859" i="10"/>
  <c r="B860" i="10"/>
  <c r="B861" i="10"/>
  <c r="B862" i="10"/>
  <c r="B863" i="10"/>
  <c r="B865" i="10"/>
  <c r="B867" i="10"/>
  <c r="B869" i="10"/>
  <c r="B871" i="10"/>
  <c r="B873" i="10"/>
  <c r="B875" i="10"/>
  <c r="B877" i="10"/>
  <c r="B878" i="10"/>
  <c r="B879" i="10"/>
  <c r="B880" i="10"/>
  <c r="B881" i="10"/>
  <c r="B882" i="10"/>
  <c r="B883" i="10"/>
  <c r="B884" i="10"/>
  <c r="B885" i="10"/>
  <c r="B886" i="10"/>
  <c r="B887" i="10"/>
  <c r="B888" i="10"/>
  <c r="B889" i="10"/>
  <c r="B890" i="10"/>
  <c r="B891" i="10"/>
  <c r="B892" i="10"/>
  <c r="B893" i="10"/>
  <c r="B895" i="10"/>
  <c r="B897" i="10"/>
  <c r="B899" i="10"/>
  <c r="B901" i="10"/>
  <c r="B903" i="10"/>
  <c r="B904" i="10"/>
  <c r="B905" i="10"/>
  <c r="B906" i="10"/>
  <c r="B907" i="10"/>
  <c r="B908" i="10"/>
  <c r="B909" i="10"/>
  <c r="B911" i="10"/>
  <c r="B913" i="10"/>
  <c r="B915" i="10"/>
  <c r="B917" i="10"/>
  <c r="B918" i="10"/>
  <c r="B919" i="10"/>
  <c r="B920" i="10"/>
  <c r="B921" i="10"/>
  <c r="B922" i="10"/>
  <c r="B923" i="10"/>
  <c r="B924" i="10"/>
  <c r="B925" i="10"/>
  <c r="B927" i="10"/>
  <c r="B929" i="10"/>
  <c r="B931" i="10"/>
  <c r="B933" i="10"/>
  <c r="B935" i="10"/>
  <c r="B937" i="10"/>
  <c r="B939" i="10"/>
  <c r="B941" i="10"/>
  <c r="B943" i="10"/>
  <c r="B945" i="10"/>
  <c r="B946" i="10"/>
  <c r="B947" i="10"/>
  <c r="B948" i="10"/>
  <c r="B949" i="10"/>
  <c r="B950" i="10"/>
  <c r="B951" i="10"/>
  <c r="B952" i="10"/>
  <c r="B953" i="10"/>
  <c r="B955" i="10"/>
  <c r="B957" i="10"/>
  <c r="B958" i="10"/>
  <c r="B959" i="10"/>
  <c r="B961" i="10"/>
  <c r="B963" i="10"/>
  <c r="B965" i="10"/>
  <c r="B967" i="10"/>
  <c r="B969" i="10"/>
  <c r="B970" i="10"/>
  <c r="B971" i="10"/>
  <c r="B972" i="10"/>
  <c r="B973" i="10"/>
  <c r="B975" i="10"/>
  <c r="B977" i="10"/>
  <c r="B978" i="10"/>
  <c r="B979" i="10"/>
  <c r="B980" i="10"/>
  <c r="B981" i="10"/>
  <c r="B982" i="10"/>
  <c r="B983" i="10"/>
  <c r="B985" i="10"/>
  <c r="B986" i="10"/>
  <c r="B987" i="10"/>
  <c r="B988" i="10"/>
  <c r="B989" i="10"/>
  <c r="B990" i="10"/>
  <c r="B991" i="10"/>
  <c r="B993" i="10"/>
  <c r="B995" i="10"/>
  <c r="B997" i="10"/>
  <c r="B999" i="10"/>
  <c r="B1001" i="10"/>
  <c r="B1003" i="10"/>
  <c r="B1005" i="10"/>
  <c r="B1007" i="10"/>
  <c r="B1009" i="10"/>
  <c r="B1013" i="10"/>
  <c r="B1015" i="10"/>
  <c r="B1016" i="10"/>
  <c r="B1017" i="10"/>
  <c r="B1018" i="10"/>
  <c r="B1019" i="10"/>
  <c r="B1020" i="10"/>
  <c r="B1021" i="10"/>
  <c r="B1022" i="10"/>
  <c r="B1023" i="10"/>
  <c r="B1024" i="10"/>
  <c r="B1027" i="10"/>
  <c r="B1031" i="10"/>
  <c r="B1034" i="10"/>
  <c r="B1035" i="10"/>
  <c r="B1036" i="10"/>
  <c r="B1037" i="10"/>
  <c r="B1038" i="10"/>
  <c r="B1039" i="10"/>
  <c r="B1040" i="10"/>
  <c r="B1041" i="10"/>
  <c r="B1042" i="10"/>
  <c r="B1045" i="10"/>
  <c r="B1049" i="10"/>
  <c r="B1051" i="10"/>
  <c r="B1052" i="10"/>
  <c r="B1053" i="10"/>
  <c r="B1054" i="10"/>
  <c r="B1055" i="10"/>
  <c r="B1056" i="10"/>
  <c r="B1057" i="10"/>
  <c r="B1058" i="10"/>
  <c r="B1059" i="10"/>
  <c r="B1060" i="10"/>
  <c r="B1061" i="10"/>
  <c r="B1062" i="10"/>
  <c r="B1063" i="10"/>
  <c r="B1064" i="10"/>
  <c r="B1065" i="10"/>
  <c r="B1066" i="10"/>
  <c r="B1067" i="10"/>
  <c r="B1068" i="10"/>
  <c r="B1069" i="10"/>
  <c r="B1070" i="10"/>
  <c r="B1071" i="10"/>
  <c r="B1072" i="10"/>
  <c r="B1073" i="10"/>
  <c r="B1074" i="10"/>
  <c r="B1075" i="10"/>
  <c r="B1076" i="10"/>
  <c r="B1077" i="10"/>
  <c r="B1078" i="10"/>
  <c r="B1079" i="10"/>
  <c r="B1080" i="10"/>
  <c r="B1083" i="10"/>
  <c r="B1087" i="10"/>
  <c r="B1091" i="10"/>
  <c r="B1095" i="10"/>
  <c r="B1099" i="10"/>
  <c r="B1103" i="10"/>
  <c r="B1105" i="10"/>
  <c r="B1106" i="10"/>
  <c r="B1107" i="10"/>
  <c r="B1108" i="10"/>
  <c r="B1109" i="10"/>
  <c r="B1110" i="10"/>
  <c r="B1113" i="10"/>
  <c r="B1117" i="10"/>
  <c r="B1121" i="10"/>
  <c r="B1125" i="10"/>
  <c r="B1129" i="10"/>
  <c r="B1133" i="10"/>
  <c r="B1137" i="10"/>
  <c r="B1141" i="10"/>
  <c r="B1143" i="10"/>
  <c r="B1144" i="10"/>
  <c r="B1145" i="10"/>
  <c r="B1146" i="10"/>
  <c r="B1147" i="10"/>
  <c r="B1149" i="10"/>
  <c r="B1153" i="10"/>
  <c r="B1157" i="10"/>
  <c r="B1159" i="10"/>
  <c r="B1160" i="10"/>
  <c r="B1161" i="10"/>
  <c r="B1162" i="10"/>
  <c r="B1163" i="10"/>
  <c r="B1164" i="10"/>
  <c r="B1165" i="10"/>
  <c r="B1166" i="10"/>
  <c r="B1167" i="10"/>
  <c r="B1168" i="10"/>
  <c r="B1169" i="10"/>
  <c r="B1170" i="10"/>
  <c r="B1171" i="10"/>
  <c r="B1172" i="10"/>
  <c r="B1173" i="10"/>
  <c r="B1177" i="10"/>
  <c r="B1179" i="10"/>
  <c r="B1181" i="10"/>
  <c r="B1183" i="10"/>
  <c r="B1185" i="10"/>
  <c r="B1187" i="10"/>
  <c r="B1189" i="10"/>
  <c r="B1191" i="10"/>
  <c r="B1195" i="10"/>
  <c r="B1199" i="10"/>
  <c r="B1200" i="10"/>
  <c r="B1201" i="10"/>
  <c r="B1203" i="10"/>
  <c r="B1204" i="10"/>
  <c r="B1205" i="10"/>
  <c r="B1209" i="10"/>
  <c r="B1213" i="10"/>
  <c r="B1217" i="10"/>
  <c r="B1221" i="10"/>
  <c r="B1223" i="10"/>
  <c r="B1225" i="10"/>
  <c r="B1227" i="10"/>
  <c r="B1229" i="10"/>
  <c r="B1231" i="10"/>
  <c r="B1232" i="10"/>
  <c r="B1234" i="10"/>
  <c r="C13" i="22"/>
  <c r="O3" i="17" s="1"/>
  <c r="M2" i="18" s="1"/>
  <c r="C14" i="22"/>
  <c r="O3" i="9" s="1"/>
  <c r="M2" i="11" s="1"/>
  <c r="C15" i="22"/>
  <c r="O3" i="12" s="1"/>
  <c r="M2" i="16" s="1"/>
  <c r="C16" i="22"/>
  <c r="O3" i="19" s="1"/>
  <c r="M2" i="20" s="1"/>
  <c r="C17" i="22"/>
  <c r="O5" i="21" s="1"/>
  <c r="C18" i="22"/>
  <c r="R5" i="21" s="1"/>
  <c r="N2" i="23" s="1"/>
  <c r="C12" i="22"/>
  <c r="O3" i="13" s="1"/>
  <c r="Z2" i="14" s="1"/>
  <c r="E36" i="20"/>
  <c r="F36" i="20"/>
  <c r="G36" i="20"/>
  <c r="E37" i="20"/>
  <c r="F37" i="20"/>
  <c r="G37" i="20"/>
  <c r="E38" i="20"/>
  <c r="F38" i="20"/>
  <c r="G38" i="20"/>
  <c r="E39" i="20"/>
  <c r="F39" i="20"/>
  <c r="G39" i="20"/>
  <c r="E40" i="20"/>
  <c r="F40" i="20"/>
  <c r="G40" i="20"/>
  <c r="E41" i="20"/>
  <c r="F41" i="20"/>
  <c r="G41" i="20"/>
  <c r="E42" i="20"/>
  <c r="F42" i="20"/>
  <c r="G42" i="20"/>
  <c r="E43" i="20"/>
  <c r="F43" i="20"/>
  <c r="G43" i="20"/>
  <c r="E44" i="20"/>
  <c r="F44" i="20"/>
  <c r="G44" i="20"/>
  <c r="E45" i="20"/>
  <c r="F45" i="20"/>
  <c r="G45" i="20"/>
  <c r="E46" i="20"/>
  <c r="F46" i="20"/>
  <c r="G46" i="20"/>
  <c r="E47" i="20"/>
  <c r="F47" i="20"/>
  <c r="G47" i="20"/>
  <c r="E48" i="20"/>
  <c r="F48" i="20"/>
  <c r="G48" i="20"/>
  <c r="E49" i="20"/>
  <c r="F49" i="20"/>
  <c r="G49" i="20"/>
  <c r="E50" i="20"/>
  <c r="F50" i="20"/>
  <c r="G50" i="20"/>
  <c r="E51" i="20"/>
  <c r="F51" i="20"/>
  <c r="G51" i="20"/>
  <c r="E52" i="20"/>
  <c r="F52" i="20"/>
  <c r="G52" i="20"/>
  <c r="E53" i="20"/>
  <c r="F53" i="20"/>
  <c r="G53" i="20"/>
  <c r="E54" i="20"/>
  <c r="F54" i="20"/>
  <c r="G54" i="20"/>
  <c r="E55" i="20"/>
  <c r="F55" i="20"/>
  <c r="G55" i="20"/>
  <c r="E56" i="20"/>
  <c r="F56" i="20"/>
  <c r="G56" i="20"/>
  <c r="H56" i="20"/>
  <c r="I56" i="20"/>
  <c r="J56" i="20"/>
  <c r="K56" i="20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E46" i="16"/>
  <c r="F46" i="16"/>
  <c r="G46" i="16"/>
  <c r="H46" i="16"/>
  <c r="I46" i="16"/>
  <c r="R46" i="16" s="1"/>
  <c r="J46" i="16"/>
  <c r="K46" i="16"/>
  <c r="D47" i="16"/>
  <c r="E47" i="16"/>
  <c r="F47" i="16"/>
  <c r="G47" i="16"/>
  <c r="H47" i="16"/>
  <c r="I47" i="16"/>
  <c r="R47" i="16" s="1"/>
  <c r="J47" i="16"/>
  <c r="K47" i="16"/>
  <c r="D48" i="16"/>
  <c r="E48" i="16"/>
  <c r="F48" i="16"/>
  <c r="G48" i="16"/>
  <c r="H48" i="16"/>
  <c r="I48" i="16"/>
  <c r="R48" i="16" s="1"/>
  <c r="J48" i="16"/>
  <c r="K48" i="16"/>
  <c r="D49" i="16"/>
  <c r="E49" i="16"/>
  <c r="F49" i="16"/>
  <c r="G49" i="16"/>
  <c r="H49" i="16"/>
  <c r="I49" i="16"/>
  <c r="R49" i="16" s="1"/>
  <c r="J49" i="16"/>
  <c r="K49" i="16"/>
  <c r="D50" i="16"/>
  <c r="E50" i="16"/>
  <c r="F50" i="16"/>
  <c r="G50" i="16"/>
  <c r="H50" i="16"/>
  <c r="I50" i="16"/>
  <c r="R50" i="16" s="1"/>
  <c r="J50" i="16"/>
  <c r="K50" i="16"/>
  <c r="D51" i="16"/>
  <c r="E51" i="16"/>
  <c r="F51" i="16"/>
  <c r="G51" i="16"/>
  <c r="H51" i="16"/>
  <c r="I51" i="16"/>
  <c r="R51" i="16" s="1"/>
  <c r="J51" i="16"/>
  <c r="K51" i="16"/>
  <c r="D52" i="16"/>
  <c r="E52" i="16"/>
  <c r="F52" i="16"/>
  <c r="G52" i="16"/>
  <c r="H52" i="16"/>
  <c r="I52" i="16"/>
  <c r="R52" i="16" s="1"/>
  <c r="J52" i="16"/>
  <c r="K52" i="16"/>
  <c r="D53" i="16"/>
  <c r="E53" i="16"/>
  <c r="F53" i="16"/>
  <c r="G53" i="16"/>
  <c r="H53" i="16"/>
  <c r="I53" i="16"/>
  <c r="R53" i="16" s="1"/>
  <c r="J53" i="16"/>
  <c r="K53" i="16"/>
  <c r="D54" i="16"/>
  <c r="E54" i="16"/>
  <c r="F54" i="16"/>
  <c r="G54" i="16"/>
  <c r="H54" i="16"/>
  <c r="I54" i="16"/>
  <c r="R54" i="16" s="1"/>
  <c r="J54" i="16"/>
  <c r="K54" i="16"/>
  <c r="D55" i="16"/>
  <c r="E55" i="16"/>
  <c r="F55" i="16"/>
  <c r="G55" i="16"/>
  <c r="H55" i="16"/>
  <c r="I55" i="16"/>
  <c r="R55" i="16" s="1"/>
  <c r="J55" i="16"/>
  <c r="K55" i="16"/>
  <c r="D56" i="16"/>
  <c r="E56" i="16"/>
  <c r="F56" i="16"/>
  <c r="G56" i="16"/>
  <c r="H56" i="16"/>
  <c r="I56" i="16"/>
  <c r="R56" i="16" s="1"/>
  <c r="J56" i="16"/>
  <c r="K56" i="16"/>
  <c r="D7" i="16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L4" i="10"/>
  <c r="B4" i="10" s="1"/>
  <c r="L5" i="10"/>
  <c r="B5" i="10" s="1"/>
  <c r="L6" i="10"/>
  <c r="B6" i="10" s="1"/>
  <c r="B7" i="10"/>
  <c r="L8" i="10"/>
  <c r="B8" i="10" s="1"/>
  <c r="L9" i="10"/>
  <c r="B9" i="10" s="1"/>
  <c r="L10" i="10"/>
  <c r="B10" i="10" s="1"/>
  <c r="L11" i="10"/>
  <c r="B11" i="10" s="1"/>
  <c r="L12" i="10"/>
  <c r="B12" i="10" s="1"/>
  <c r="L13" i="10"/>
  <c r="B13" i="10" s="1"/>
  <c r="L14" i="10"/>
  <c r="B14" i="10" s="1"/>
  <c r="L15" i="10"/>
  <c r="B15" i="10" s="1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L378" i="10"/>
  <c r="B378" i="10" s="1"/>
  <c r="L379" i="10"/>
  <c r="B379" i="10" s="1"/>
  <c r="L380" i="10"/>
  <c r="B380" i="10" s="1"/>
  <c r="L381" i="10"/>
  <c r="B381" i="10" s="1"/>
  <c r="L382" i="10"/>
  <c r="B382" i="10" s="1"/>
  <c r="L383" i="10"/>
  <c r="B383" i="10" s="1"/>
  <c r="L384" i="10"/>
  <c r="B384" i="10" s="1"/>
  <c r="L385" i="10"/>
  <c r="B385" i="10" s="1"/>
  <c r="L386" i="10"/>
  <c r="B386" i="10" s="1"/>
  <c r="L387" i="10"/>
  <c r="B387" i="10" s="1"/>
  <c r="L388" i="10"/>
  <c r="B388" i="10" s="1"/>
  <c r="L389" i="10"/>
  <c r="B389" i="10" s="1"/>
  <c r="L390" i="10"/>
  <c r="B390" i="10" s="1"/>
  <c r="L391" i="10"/>
  <c r="B391" i="10" s="1"/>
  <c r="L392" i="10"/>
  <c r="B392" i="10" s="1"/>
  <c r="L393" i="10"/>
  <c r="B393" i="10" s="1"/>
  <c r="L394" i="10"/>
  <c r="B394" i="10" s="1"/>
  <c r="L395" i="10"/>
  <c r="B395" i="10" s="1"/>
  <c r="L396" i="10"/>
  <c r="B396" i="10" s="1"/>
  <c r="B397" i="10"/>
  <c r="L398" i="10"/>
  <c r="B398" i="10" s="1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7" i="19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8" i="13"/>
  <c r="A7" i="13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7" i="12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M2" i="14" l="1"/>
  <c r="D7" i="17"/>
  <c r="F7" i="17"/>
  <c r="G38" i="14" s="1"/>
  <c r="H7" i="17"/>
  <c r="I38" i="14" s="1"/>
  <c r="J7" i="17"/>
  <c r="K38" i="14" s="1"/>
  <c r="H49" i="14"/>
  <c r="J49" i="14"/>
  <c r="D8" i="17"/>
  <c r="F8" i="17"/>
  <c r="G36" i="14" s="1"/>
  <c r="H8" i="17"/>
  <c r="I36" i="14" s="1"/>
  <c r="J8" i="17"/>
  <c r="K36" i="14" s="1"/>
  <c r="E9" i="17"/>
  <c r="G9" i="17"/>
  <c r="I9" i="17"/>
  <c r="D10" i="17"/>
  <c r="F10" i="17"/>
  <c r="H10" i="17"/>
  <c r="J10" i="17"/>
  <c r="F50" i="14"/>
  <c r="H50" i="14"/>
  <c r="J50" i="14"/>
  <c r="D11" i="17"/>
  <c r="E39" i="14" s="1"/>
  <c r="F11" i="17"/>
  <c r="G39" i="14" s="1"/>
  <c r="H11" i="17"/>
  <c r="I39" i="14" s="1"/>
  <c r="J11" i="17"/>
  <c r="K39" i="14" s="1"/>
  <c r="E12" i="17"/>
  <c r="F18" i="14" s="1"/>
  <c r="G12" i="17"/>
  <c r="H18" i="14" s="1"/>
  <c r="I12" i="17"/>
  <c r="D13" i="17"/>
  <c r="F13" i="17"/>
  <c r="H13" i="17"/>
  <c r="J13" i="17"/>
  <c r="E14" i="17"/>
  <c r="G14" i="17"/>
  <c r="I14" i="17"/>
  <c r="E15" i="17"/>
  <c r="G15" i="17"/>
  <c r="I15" i="17"/>
  <c r="D16" i="17"/>
  <c r="F16" i="17"/>
  <c r="H16" i="17"/>
  <c r="J16" i="17"/>
  <c r="E17" i="17"/>
  <c r="G17" i="17"/>
  <c r="I17" i="17"/>
  <c r="D18" i="17"/>
  <c r="F18" i="17"/>
  <c r="H18" i="17"/>
  <c r="J18" i="17"/>
  <c r="E19" i="17"/>
  <c r="G19" i="17"/>
  <c r="I19" i="17"/>
  <c r="D20" i="17"/>
  <c r="F20" i="17"/>
  <c r="H20" i="17"/>
  <c r="J20" i="17"/>
  <c r="E21" i="17"/>
  <c r="G21" i="17"/>
  <c r="I21" i="17"/>
  <c r="D22" i="17"/>
  <c r="F22" i="17"/>
  <c r="H22" i="17"/>
  <c r="J22" i="17"/>
  <c r="E23" i="17"/>
  <c r="G23" i="17"/>
  <c r="I23" i="17"/>
  <c r="D24" i="17"/>
  <c r="F24" i="17"/>
  <c r="H24" i="17"/>
  <c r="J24" i="17"/>
  <c r="E25" i="17"/>
  <c r="G25" i="17"/>
  <c r="I25" i="17"/>
  <c r="D26" i="17"/>
  <c r="F26" i="17"/>
  <c r="H26" i="17"/>
  <c r="J26" i="17"/>
  <c r="E7" i="17"/>
  <c r="F38" i="14" s="1"/>
  <c r="G7" i="17"/>
  <c r="H38" i="14" s="1"/>
  <c r="I7" i="17"/>
  <c r="J38" i="14" s="1"/>
  <c r="G49" i="14"/>
  <c r="I49" i="14"/>
  <c r="K49" i="14"/>
  <c r="E8" i="17"/>
  <c r="G8" i="17"/>
  <c r="H36" i="14" s="1"/>
  <c r="I8" i="17"/>
  <c r="J36" i="14" s="1"/>
  <c r="D9" i="17"/>
  <c r="F9" i="17"/>
  <c r="H9" i="17"/>
  <c r="J9" i="17"/>
  <c r="E10" i="17"/>
  <c r="G10" i="17"/>
  <c r="I10" i="17"/>
  <c r="E50" i="14"/>
  <c r="G50" i="14"/>
  <c r="I50" i="14"/>
  <c r="K50" i="14"/>
  <c r="E11" i="17"/>
  <c r="F39" i="14" s="1"/>
  <c r="G11" i="17"/>
  <c r="H39" i="14" s="1"/>
  <c r="I11" i="17"/>
  <c r="J39" i="14" s="1"/>
  <c r="F12" i="17"/>
  <c r="G18" i="14" s="1"/>
  <c r="H12" i="17"/>
  <c r="J12" i="17"/>
  <c r="E13" i="17"/>
  <c r="G13" i="17"/>
  <c r="I13" i="17"/>
  <c r="D14" i="17"/>
  <c r="F14" i="17"/>
  <c r="H14" i="17"/>
  <c r="J14" i="17"/>
  <c r="D15" i="17"/>
  <c r="F15" i="17"/>
  <c r="H15" i="17"/>
  <c r="J15" i="17"/>
  <c r="E16" i="17"/>
  <c r="G16" i="17"/>
  <c r="I16" i="17"/>
  <c r="D17" i="17"/>
  <c r="F17" i="17"/>
  <c r="H17" i="17"/>
  <c r="J17" i="17"/>
  <c r="E18" i="17"/>
  <c r="G18" i="17"/>
  <c r="I18" i="17"/>
  <c r="D19" i="17"/>
  <c r="F19" i="17"/>
  <c r="H19" i="17"/>
  <c r="J19" i="17"/>
  <c r="E20" i="17"/>
  <c r="G20" i="17"/>
  <c r="I20" i="17"/>
  <c r="D21" i="17"/>
  <c r="F21" i="17"/>
  <c r="H21" i="17"/>
  <c r="J21" i="17"/>
  <c r="E22" i="17"/>
  <c r="G22" i="17"/>
  <c r="I22" i="17"/>
  <c r="D23" i="17"/>
  <c r="F23" i="17"/>
  <c r="H23" i="17"/>
  <c r="J23" i="17"/>
  <c r="E24" i="17"/>
  <c r="G24" i="17"/>
  <c r="I24" i="17"/>
  <c r="D25" i="17"/>
  <c r="F25" i="17"/>
  <c r="H25" i="17"/>
  <c r="J25" i="17"/>
  <c r="E26" i="17"/>
  <c r="G26" i="17"/>
  <c r="I26" i="17"/>
  <c r="L56" i="14"/>
  <c r="T56" i="14"/>
  <c r="Y56" i="14"/>
  <c r="P56" i="14"/>
  <c r="E10" i="19"/>
  <c r="G14" i="12"/>
  <c r="H30" i="11" s="1"/>
  <c r="I14" i="12"/>
  <c r="J30" i="11" s="1"/>
  <c r="D15" i="12"/>
  <c r="F15" i="12"/>
  <c r="H15" i="12"/>
  <c r="I26" i="11" s="1"/>
  <c r="V26" i="11" s="1"/>
  <c r="J15" i="12"/>
  <c r="K26" i="11" s="1"/>
  <c r="E16" i="12"/>
  <c r="G16" i="12"/>
  <c r="H36" i="11" s="1"/>
  <c r="I16" i="12"/>
  <c r="J36" i="11" s="1"/>
  <c r="D17" i="12"/>
  <c r="F17" i="12"/>
  <c r="H17" i="12"/>
  <c r="I31" i="11" s="1"/>
  <c r="V31" i="11" s="1"/>
  <c r="J17" i="12"/>
  <c r="K31" i="11" s="1"/>
  <c r="E18" i="12"/>
  <c r="G18" i="12"/>
  <c r="H34" i="11" s="1"/>
  <c r="I18" i="12"/>
  <c r="J34" i="11" s="1"/>
  <c r="F19" i="12"/>
  <c r="H19" i="12"/>
  <c r="J19" i="12"/>
  <c r="G20" i="12"/>
  <c r="H28" i="11" s="1"/>
  <c r="I20" i="12"/>
  <c r="J28" i="11" s="1"/>
  <c r="J21" i="12"/>
  <c r="K27" i="11" s="1"/>
  <c r="E22" i="12"/>
  <c r="G22" i="12"/>
  <c r="H35" i="11" s="1"/>
  <c r="I22" i="12"/>
  <c r="J35" i="11" s="1"/>
  <c r="D23" i="12"/>
  <c r="F23" i="12"/>
  <c r="H23" i="12"/>
  <c r="J23" i="12"/>
  <c r="E24" i="12"/>
  <c r="G24" i="12"/>
  <c r="I24" i="12"/>
  <c r="D25" i="12"/>
  <c r="F25" i="12"/>
  <c r="H25" i="12"/>
  <c r="J25" i="12"/>
  <c r="E12" i="13"/>
  <c r="G12" i="13"/>
  <c r="I12" i="13"/>
  <c r="D13" i="13"/>
  <c r="F13" i="13"/>
  <c r="H13" i="13"/>
  <c r="J13" i="13"/>
  <c r="K43" i="14" s="1"/>
  <c r="I14" i="13"/>
  <c r="F15" i="13"/>
  <c r="G29" i="14" s="1"/>
  <c r="H15" i="13"/>
  <c r="I29" i="14" s="1"/>
  <c r="J15" i="13"/>
  <c r="K29" i="14" s="1"/>
  <c r="E16" i="13"/>
  <c r="G16" i="13"/>
  <c r="I16" i="13"/>
  <c r="J17" i="13"/>
  <c r="K34" i="14" s="1"/>
  <c r="E18" i="13"/>
  <c r="G18" i="13"/>
  <c r="I18" i="13"/>
  <c r="E51" i="14"/>
  <c r="G51" i="14"/>
  <c r="I51" i="14"/>
  <c r="K51" i="14"/>
  <c r="E19" i="13"/>
  <c r="G19" i="13"/>
  <c r="I19" i="13"/>
  <c r="F20" i="13"/>
  <c r="H20" i="13"/>
  <c r="J20" i="13"/>
  <c r="D21" i="13"/>
  <c r="F21" i="13"/>
  <c r="H21" i="13"/>
  <c r="J21" i="13"/>
  <c r="E22" i="13"/>
  <c r="F12" i="14" s="1"/>
  <c r="G22" i="13"/>
  <c r="I22" i="13"/>
  <c r="G52" i="14"/>
  <c r="I52" i="14"/>
  <c r="K52" i="14"/>
  <c r="E23" i="13"/>
  <c r="G23" i="13"/>
  <c r="I23" i="13"/>
  <c r="J24" i="13"/>
  <c r="D10" i="19"/>
  <c r="F14" i="12"/>
  <c r="H14" i="12"/>
  <c r="I30" i="11" s="1"/>
  <c r="V30" i="11" s="1"/>
  <c r="J14" i="12"/>
  <c r="K30" i="11" s="1"/>
  <c r="E15" i="12"/>
  <c r="G15" i="12"/>
  <c r="H26" i="11" s="1"/>
  <c r="I15" i="12"/>
  <c r="J26" i="11" s="1"/>
  <c r="D16" i="12"/>
  <c r="F16" i="12"/>
  <c r="H16" i="12"/>
  <c r="I36" i="11" s="1"/>
  <c r="V36" i="11" s="1"/>
  <c r="J16" i="12"/>
  <c r="K36" i="11" s="1"/>
  <c r="E17" i="12"/>
  <c r="G17" i="12"/>
  <c r="H31" i="11" s="1"/>
  <c r="I17" i="12"/>
  <c r="J31" i="11" s="1"/>
  <c r="D18" i="12"/>
  <c r="F18" i="12"/>
  <c r="H18" i="12"/>
  <c r="I34" i="11" s="1"/>
  <c r="J18" i="12"/>
  <c r="K34" i="11" s="1"/>
  <c r="E19" i="12"/>
  <c r="G19" i="12"/>
  <c r="I19" i="12"/>
  <c r="F20" i="12"/>
  <c r="H20" i="12"/>
  <c r="I28" i="11" s="1"/>
  <c r="V28" i="11" s="1"/>
  <c r="J20" i="12"/>
  <c r="K28" i="11" s="1"/>
  <c r="G21" i="12"/>
  <c r="H27" i="11" s="1"/>
  <c r="I21" i="12"/>
  <c r="J27" i="11" s="1"/>
  <c r="D22" i="12"/>
  <c r="F22" i="12"/>
  <c r="H22" i="12"/>
  <c r="I35" i="11" s="1"/>
  <c r="J22" i="12"/>
  <c r="K35" i="11" s="1"/>
  <c r="E23" i="12"/>
  <c r="G23" i="12"/>
  <c r="I23" i="12"/>
  <c r="D24" i="12"/>
  <c r="F24" i="12"/>
  <c r="H24" i="12"/>
  <c r="J24" i="12"/>
  <c r="E25" i="12"/>
  <c r="G25" i="12"/>
  <c r="I25" i="12"/>
  <c r="D12" i="13"/>
  <c r="F12" i="13"/>
  <c r="H12" i="13"/>
  <c r="J12" i="13"/>
  <c r="E13" i="13"/>
  <c r="G13" i="13"/>
  <c r="I13" i="13"/>
  <c r="J43" i="14" s="1"/>
  <c r="H14" i="13"/>
  <c r="J14" i="13"/>
  <c r="E15" i="13"/>
  <c r="F29" i="14" s="1"/>
  <c r="G15" i="13"/>
  <c r="H29" i="14" s="1"/>
  <c r="I15" i="13"/>
  <c r="J29" i="14" s="1"/>
  <c r="D16" i="13"/>
  <c r="F16" i="13"/>
  <c r="H16" i="13"/>
  <c r="J16" i="13"/>
  <c r="G17" i="13"/>
  <c r="H34" i="14" s="1"/>
  <c r="I17" i="13"/>
  <c r="J34" i="14" s="1"/>
  <c r="D18" i="13"/>
  <c r="F18" i="13"/>
  <c r="H18" i="13"/>
  <c r="J18" i="13"/>
  <c r="F51" i="14"/>
  <c r="H51" i="14"/>
  <c r="J51" i="14"/>
  <c r="D19" i="13"/>
  <c r="E10" i="14" s="1"/>
  <c r="F19" i="13"/>
  <c r="H19" i="13"/>
  <c r="J19" i="13"/>
  <c r="G20" i="13"/>
  <c r="I20" i="13"/>
  <c r="E21" i="13"/>
  <c r="G21" i="13"/>
  <c r="I21" i="13"/>
  <c r="D22" i="13"/>
  <c r="E12" i="14" s="1"/>
  <c r="F22" i="13"/>
  <c r="G12" i="14" s="1"/>
  <c r="H22" i="13"/>
  <c r="I12" i="14" s="1"/>
  <c r="J22" i="13"/>
  <c r="K12" i="14" s="1"/>
  <c r="H52" i="14"/>
  <c r="J52" i="14"/>
  <c r="D23" i="13"/>
  <c r="F23" i="13"/>
  <c r="H23" i="13"/>
  <c r="J23" i="13"/>
  <c r="I24" i="13"/>
  <c r="J19" i="14" s="1"/>
  <c r="V56" i="16"/>
  <c r="V55" i="16"/>
  <c r="V54" i="16"/>
  <c r="V53" i="16"/>
  <c r="V52" i="16"/>
  <c r="V51" i="16"/>
  <c r="V50" i="16"/>
  <c r="V49" i="16"/>
  <c r="V48" i="16"/>
  <c r="V47" i="16"/>
  <c r="V46" i="16"/>
  <c r="D7" i="21"/>
  <c r="F7" i="21"/>
  <c r="H7" i="21"/>
  <c r="F9" i="21"/>
  <c r="H9" i="21"/>
  <c r="I14" i="23" s="1"/>
  <c r="F10" i="21"/>
  <c r="H10" i="21"/>
  <c r="I15" i="23" s="1"/>
  <c r="D11" i="21"/>
  <c r="F11" i="21"/>
  <c r="H11" i="21"/>
  <c r="D12" i="21"/>
  <c r="F12" i="21"/>
  <c r="H12" i="21"/>
  <c r="E7" i="21"/>
  <c r="G7" i="21"/>
  <c r="I7" i="21"/>
  <c r="G9" i="21"/>
  <c r="H14" i="23" s="1"/>
  <c r="I9" i="21"/>
  <c r="J14" i="23" s="1"/>
  <c r="G10" i="21"/>
  <c r="H15" i="23" s="1"/>
  <c r="E11" i="21"/>
  <c r="G11" i="21"/>
  <c r="H8" i="23" s="1"/>
  <c r="I11" i="21"/>
  <c r="E12" i="21"/>
  <c r="G12" i="21"/>
  <c r="I12" i="21"/>
  <c r="D8" i="21"/>
  <c r="E17" i="23" s="1"/>
  <c r="I8" i="21"/>
  <c r="G8" i="21"/>
  <c r="E8" i="21"/>
  <c r="F17" i="23" s="1"/>
  <c r="H8" i="21"/>
  <c r="F8" i="21"/>
  <c r="G17" i="23" s="1"/>
  <c r="D10" i="12"/>
  <c r="E8" i="12"/>
  <c r="E28" i="9"/>
  <c r="J7" i="19"/>
  <c r="K17" i="20" s="1"/>
  <c r="D13" i="19"/>
  <c r="D11" i="19"/>
  <c r="E14" i="21"/>
  <c r="D7" i="13"/>
  <c r="F7" i="13"/>
  <c r="H7" i="13"/>
  <c r="J7" i="13"/>
  <c r="I38" i="13"/>
  <c r="G38" i="13"/>
  <c r="E38" i="13"/>
  <c r="J37" i="13"/>
  <c r="H37" i="13"/>
  <c r="F37" i="13"/>
  <c r="D37" i="13"/>
  <c r="I36" i="13"/>
  <c r="G36" i="13"/>
  <c r="E36" i="13"/>
  <c r="J35" i="13"/>
  <c r="H35" i="13"/>
  <c r="F35" i="13"/>
  <c r="D35" i="13"/>
  <c r="I34" i="13"/>
  <c r="G34" i="13"/>
  <c r="E34" i="13"/>
  <c r="J33" i="13"/>
  <c r="H33" i="13"/>
  <c r="F33" i="13"/>
  <c r="D33" i="13"/>
  <c r="I32" i="13"/>
  <c r="G32" i="13"/>
  <c r="E32" i="13"/>
  <c r="J31" i="13"/>
  <c r="H31" i="13"/>
  <c r="F31" i="13"/>
  <c r="D31" i="13"/>
  <c r="I30" i="13"/>
  <c r="G30" i="13"/>
  <c r="E30" i="13"/>
  <c r="J29" i="13"/>
  <c r="H29" i="13"/>
  <c r="F29" i="13"/>
  <c r="D29" i="13"/>
  <c r="I28" i="13"/>
  <c r="G28" i="13"/>
  <c r="E28" i="13"/>
  <c r="J27" i="13"/>
  <c r="H27" i="13"/>
  <c r="F27" i="13"/>
  <c r="D27" i="13"/>
  <c r="I26" i="13"/>
  <c r="G26" i="13"/>
  <c r="E26" i="13"/>
  <c r="J25" i="13"/>
  <c r="H25" i="13"/>
  <c r="F25" i="13"/>
  <c r="D25" i="13"/>
  <c r="K7" i="14"/>
  <c r="I7" i="14"/>
  <c r="AC7" i="14" s="1"/>
  <c r="G7" i="14"/>
  <c r="E7" i="14"/>
  <c r="J8" i="14"/>
  <c r="H8" i="14"/>
  <c r="F8" i="14"/>
  <c r="K9" i="14"/>
  <c r="I9" i="14"/>
  <c r="AC9" i="14" s="1"/>
  <c r="G9" i="14"/>
  <c r="E9" i="14"/>
  <c r="J10" i="14"/>
  <c r="H10" i="14"/>
  <c r="F10" i="14"/>
  <c r="J11" i="13"/>
  <c r="K26" i="14" s="1"/>
  <c r="H11" i="13"/>
  <c r="I26" i="14" s="1"/>
  <c r="F11" i="13"/>
  <c r="D11" i="13"/>
  <c r="I10" i="13"/>
  <c r="J45" i="14" s="1"/>
  <c r="H45" i="14"/>
  <c r="F45" i="14"/>
  <c r="J9" i="13"/>
  <c r="H9" i="13"/>
  <c r="F9" i="13"/>
  <c r="D9" i="13"/>
  <c r="I8" i="13"/>
  <c r="J40" i="14" s="1"/>
  <c r="G8" i="13"/>
  <c r="H40" i="14" s="1"/>
  <c r="E8" i="13"/>
  <c r="F40" i="14" s="1"/>
  <c r="J27" i="17"/>
  <c r="H27" i="17"/>
  <c r="F27" i="17"/>
  <c r="D27" i="17"/>
  <c r="F8" i="18"/>
  <c r="G9" i="18"/>
  <c r="I51" i="9"/>
  <c r="G51" i="9"/>
  <c r="E51" i="9"/>
  <c r="J50" i="9"/>
  <c r="H50" i="9"/>
  <c r="F50" i="9"/>
  <c r="D50" i="9"/>
  <c r="I49" i="9"/>
  <c r="G49" i="9"/>
  <c r="E49" i="9"/>
  <c r="J48" i="9"/>
  <c r="H48" i="9"/>
  <c r="F48" i="9"/>
  <c r="D48" i="9"/>
  <c r="I47" i="9"/>
  <c r="G47" i="9"/>
  <c r="E47" i="9"/>
  <c r="J46" i="9"/>
  <c r="H46" i="9"/>
  <c r="F46" i="9"/>
  <c r="D46" i="9"/>
  <c r="I45" i="9"/>
  <c r="G45" i="9"/>
  <c r="E45" i="9"/>
  <c r="J44" i="9"/>
  <c r="H44" i="9"/>
  <c r="F44" i="9"/>
  <c r="D44" i="9"/>
  <c r="I43" i="9"/>
  <c r="G43" i="9"/>
  <c r="E43" i="9"/>
  <c r="J42" i="9"/>
  <c r="H42" i="9"/>
  <c r="F42" i="9"/>
  <c r="D42" i="9"/>
  <c r="I41" i="9"/>
  <c r="G41" i="9"/>
  <c r="E41" i="9"/>
  <c r="J40" i="9"/>
  <c r="H40" i="9"/>
  <c r="F40" i="9"/>
  <c r="D40" i="9"/>
  <c r="I39" i="9"/>
  <c r="G39" i="9"/>
  <c r="E39" i="9"/>
  <c r="J38" i="9"/>
  <c r="H38" i="9"/>
  <c r="F38" i="9"/>
  <c r="D38" i="9"/>
  <c r="I37" i="9"/>
  <c r="G37" i="9"/>
  <c r="E37" i="9"/>
  <c r="J36" i="9"/>
  <c r="H36" i="9"/>
  <c r="F36" i="9"/>
  <c r="D36" i="9"/>
  <c r="I35" i="9"/>
  <c r="G35" i="9"/>
  <c r="E35" i="9"/>
  <c r="J34" i="9"/>
  <c r="H34" i="9"/>
  <c r="F34" i="9"/>
  <c r="D34" i="9"/>
  <c r="I33" i="9"/>
  <c r="G33" i="9"/>
  <c r="E33" i="9"/>
  <c r="J32" i="9"/>
  <c r="H32" i="9"/>
  <c r="F32" i="9"/>
  <c r="D32" i="9"/>
  <c r="I31" i="9"/>
  <c r="G31" i="9"/>
  <c r="E31" i="9"/>
  <c r="J30" i="9"/>
  <c r="H30" i="9"/>
  <c r="F30" i="9"/>
  <c r="D30" i="9"/>
  <c r="I29" i="9"/>
  <c r="G29" i="9"/>
  <c r="E29" i="9"/>
  <c r="J27" i="9"/>
  <c r="H27" i="9"/>
  <c r="F27" i="9"/>
  <c r="D27" i="9"/>
  <c r="I26" i="9"/>
  <c r="G26" i="9"/>
  <c r="E26" i="9"/>
  <c r="J25" i="9"/>
  <c r="H25" i="9"/>
  <c r="F25" i="9"/>
  <c r="D25" i="9"/>
  <c r="I24" i="9"/>
  <c r="G24" i="9"/>
  <c r="E24" i="9"/>
  <c r="J23" i="9"/>
  <c r="H23" i="9"/>
  <c r="F23" i="9"/>
  <c r="D23" i="9"/>
  <c r="I22" i="9"/>
  <c r="G22" i="9"/>
  <c r="E22" i="9"/>
  <c r="J9" i="21"/>
  <c r="K14" i="23" s="1"/>
  <c r="J11" i="21"/>
  <c r="D15" i="21"/>
  <c r="F15" i="21"/>
  <c r="H15" i="21"/>
  <c r="J15" i="21"/>
  <c r="E16" i="21"/>
  <c r="G16" i="21"/>
  <c r="I16" i="21"/>
  <c r="D17" i="21"/>
  <c r="F17" i="21"/>
  <c r="H17" i="21"/>
  <c r="J17" i="21"/>
  <c r="E18" i="21"/>
  <c r="G18" i="21"/>
  <c r="I18" i="21"/>
  <c r="D19" i="21"/>
  <c r="F19" i="21"/>
  <c r="H19" i="21"/>
  <c r="J19" i="21"/>
  <c r="E20" i="21"/>
  <c r="G20" i="21"/>
  <c r="I20" i="21"/>
  <c r="D21" i="21"/>
  <c r="F21" i="21"/>
  <c r="H21" i="21"/>
  <c r="J21" i="21"/>
  <c r="E22" i="21"/>
  <c r="G22" i="21"/>
  <c r="I22" i="21"/>
  <c r="D23" i="21"/>
  <c r="F23" i="21"/>
  <c r="H23" i="21"/>
  <c r="J23" i="21"/>
  <c r="E24" i="21"/>
  <c r="G24" i="21"/>
  <c r="I24" i="21"/>
  <c r="D25" i="21"/>
  <c r="F25" i="21"/>
  <c r="H25" i="21"/>
  <c r="J25" i="21"/>
  <c r="E26" i="21"/>
  <c r="G26" i="21"/>
  <c r="I26" i="21"/>
  <c r="D27" i="21"/>
  <c r="F27" i="21"/>
  <c r="H27" i="21"/>
  <c r="J27" i="21"/>
  <c r="E28" i="21"/>
  <c r="G28" i="21"/>
  <c r="I28" i="21"/>
  <c r="D29" i="21"/>
  <c r="F29" i="21"/>
  <c r="H29" i="21"/>
  <c r="J29" i="21"/>
  <c r="E30" i="21"/>
  <c r="G30" i="21"/>
  <c r="I30" i="21"/>
  <c r="D31" i="21"/>
  <c r="F31" i="21"/>
  <c r="H31" i="21"/>
  <c r="J31" i="21"/>
  <c r="E32" i="21"/>
  <c r="G32" i="21"/>
  <c r="I32" i="21"/>
  <c r="D33" i="21"/>
  <c r="F33" i="21"/>
  <c r="H33" i="21"/>
  <c r="J33" i="21"/>
  <c r="E34" i="21"/>
  <c r="G34" i="21"/>
  <c r="I34" i="21"/>
  <c r="D35" i="21"/>
  <c r="F35" i="21"/>
  <c r="H35" i="21"/>
  <c r="J35" i="21"/>
  <c r="E36" i="21"/>
  <c r="G36" i="21"/>
  <c r="I36" i="21"/>
  <c r="D37" i="21"/>
  <c r="F37" i="21"/>
  <c r="H37" i="21"/>
  <c r="J37" i="21"/>
  <c r="E38" i="21"/>
  <c r="G38" i="21"/>
  <c r="I38" i="21"/>
  <c r="D39" i="21"/>
  <c r="F39" i="21"/>
  <c r="H39" i="21"/>
  <c r="J39" i="21"/>
  <c r="E40" i="21"/>
  <c r="G40" i="21"/>
  <c r="I40" i="21"/>
  <c r="D41" i="21"/>
  <c r="F41" i="21"/>
  <c r="H41" i="21"/>
  <c r="J41" i="21"/>
  <c r="E42" i="21"/>
  <c r="G42" i="21"/>
  <c r="I42" i="21"/>
  <c r="J7" i="21"/>
  <c r="E8" i="19"/>
  <c r="G8" i="19"/>
  <c r="H21" i="20" s="1"/>
  <c r="I8" i="19"/>
  <c r="J21" i="20" s="1"/>
  <c r="D9" i="19"/>
  <c r="F9" i="19"/>
  <c r="H9" i="19"/>
  <c r="I22" i="20" s="1"/>
  <c r="J9" i="19"/>
  <c r="K22" i="20" s="1"/>
  <c r="E12" i="19"/>
  <c r="G12" i="19"/>
  <c r="H9" i="20" s="1"/>
  <c r="I12" i="19"/>
  <c r="J9" i="20" s="1"/>
  <c r="D15" i="19"/>
  <c r="F15" i="19"/>
  <c r="H15" i="19"/>
  <c r="I10" i="20" s="1"/>
  <c r="J15" i="19"/>
  <c r="K10" i="20" s="1"/>
  <c r="E16" i="19"/>
  <c r="G16" i="19"/>
  <c r="H16" i="20" s="1"/>
  <c r="I16" i="19"/>
  <c r="J16" i="20" s="1"/>
  <c r="D17" i="19"/>
  <c r="F17" i="19"/>
  <c r="H17" i="19"/>
  <c r="I19" i="20" s="1"/>
  <c r="J17" i="19"/>
  <c r="K19" i="20" s="1"/>
  <c r="E18" i="19"/>
  <c r="G18" i="19"/>
  <c r="H14" i="20" s="1"/>
  <c r="I18" i="19"/>
  <c r="J14" i="20" s="1"/>
  <c r="D19" i="19"/>
  <c r="F19" i="19"/>
  <c r="H19" i="19"/>
  <c r="J19" i="19"/>
  <c r="E20" i="19"/>
  <c r="G20" i="19"/>
  <c r="H20" i="20" s="1"/>
  <c r="I20" i="19"/>
  <c r="J20" i="20" s="1"/>
  <c r="D21" i="19"/>
  <c r="F21" i="19"/>
  <c r="H21" i="19"/>
  <c r="I8" i="20" s="1"/>
  <c r="J21" i="19"/>
  <c r="K8" i="20" s="1"/>
  <c r="E22" i="19"/>
  <c r="G22" i="19"/>
  <c r="H11" i="20" s="1"/>
  <c r="I22" i="19"/>
  <c r="J11" i="20" s="1"/>
  <c r="D23" i="19"/>
  <c r="F23" i="19"/>
  <c r="H23" i="19"/>
  <c r="I29" i="20" s="1"/>
  <c r="J23" i="19"/>
  <c r="K29" i="20" s="1"/>
  <c r="E32" i="19"/>
  <c r="G32" i="19"/>
  <c r="I32" i="19"/>
  <c r="D33" i="19"/>
  <c r="F33" i="19"/>
  <c r="H33" i="19"/>
  <c r="J33" i="19"/>
  <c r="E34" i="19"/>
  <c r="G34" i="19"/>
  <c r="I34" i="19"/>
  <c r="D35" i="19"/>
  <c r="F35" i="19"/>
  <c r="H35" i="19"/>
  <c r="J35" i="19"/>
  <c r="E36" i="19"/>
  <c r="G36" i="19"/>
  <c r="I36" i="19"/>
  <c r="D37" i="19"/>
  <c r="J8" i="21"/>
  <c r="J12" i="21"/>
  <c r="E15" i="21"/>
  <c r="G15" i="21"/>
  <c r="I15" i="21"/>
  <c r="D16" i="21"/>
  <c r="F16" i="21"/>
  <c r="H16" i="21"/>
  <c r="J16" i="21"/>
  <c r="E17" i="21"/>
  <c r="G17" i="21"/>
  <c r="I17" i="21"/>
  <c r="D18" i="21"/>
  <c r="F18" i="21"/>
  <c r="H18" i="21"/>
  <c r="J18" i="21"/>
  <c r="E19" i="21"/>
  <c r="G19" i="21"/>
  <c r="I19" i="21"/>
  <c r="D20" i="21"/>
  <c r="F20" i="21"/>
  <c r="H20" i="21"/>
  <c r="J20" i="21"/>
  <c r="E21" i="21"/>
  <c r="G21" i="21"/>
  <c r="I21" i="21"/>
  <c r="D22" i="21"/>
  <c r="F22" i="21"/>
  <c r="H22" i="21"/>
  <c r="J22" i="21"/>
  <c r="E23" i="21"/>
  <c r="G23" i="21"/>
  <c r="I23" i="21"/>
  <c r="D24" i="21"/>
  <c r="F24" i="21"/>
  <c r="H24" i="21"/>
  <c r="J24" i="21"/>
  <c r="E25" i="21"/>
  <c r="G25" i="21"/>
  <c r="I25" i="21"/>
  <c r="D26" i="21"/>
  <c r="F26" i="21"/>
  <c r="H26" i="21"/>
  <c r="J26" i="21"/>
  <c r="E27" i="21"/>
  <c r="G27" i="21"/>
  <c r="I27" i="21"/>
  <c r="D28" i="21"/>
  <c r="F28" i="21"/>
  <c r="H28" i="21"/>
  <c r="J28" i="21"/>
  <c r="E29" i="21"/>
  <c r="G29" i="21"/>
  <c r="I29" i="21"/>
  <c r="D30" i="21"/>
  <c r="F30" i="21"/>
  <c r="H30" i="21"/>
  <c r="J30" i="21"/>
  <c r="E31" i="21"/>
  <c r="G31" i="21"/>
  <c r="I31" i="21"/>
  <c r="D32" i="21"/>
  <c r="F32" i="21"/>
  <c r="H32" i="21"/>
  <c r="J32" i="21"/>
  <c r="E33" i="21"/>
  <c r="G33" i="21"/>
  <c r="I33" i="21"/>
  <c r="D34" i="21"/>
  <c r="F34" i="21"/>
  <c r="H34" i="21"/>
  <c r="J34" i="21"/>
  <c r="E35" i="21"/>
  <c r="G35" i="21"/>
  <c r="I35" i="21"/>
  <c r="D36" i="21"/>
  <c r="F36" i="21"/>
  <c r="H36" i="21"/>
  <c r="J36" i="21"/>
  <c r="E37" i="21"/>
  <c r="G37" i="21"/>
  <c r="I37" i="21"/>
  <c r="D38" i="21"/>
  <c r="F38" i="21"/>
  <c r="H38" i="21"/>
  <c r="J38" i="21"/>
  <c r="E39" i="21"/>
  <c r="G39" i="21"/>
  <c r="I39" i="21"/>
  <c r="D40" i="21"/>
  <c r="F40" i="21"/>
  <c r="H40" i="21"/>
  <c r="J40" i="21"/>
  <c r="E41" i="21"/>
  <c r="G41" i="21"/>
  <c r="I41" i="21"/>
  <c r="D42" i="21"/>
  <c r="F42" i="21"/>
  <c r="H42" i="21"/>
  <c r="J42" i="21"/>
  <c r="D8" i="19"/>
  <c r="F8" i="19"/>
  <c r="H8" i="19"/>
  <c r="I21" i="20" s="1"/>
  <c r="J8" i="19"/>
  <c r="K21" i="20" s="1"/>
  <c r="E9" i="19"/>
  <c r="G9" i="19"/>
  <c r="H22" i="20" s="1"/>
  <c r="I9" i="19"/>
  <c r="J22" i="20" s="1"/>
  <c r="D12" i="19"/>
  <c r="F12" i="19"/>
  <c r="H12" i="19"/>
  <c r="I9" i="20" s="1"/>
  <c r="J12" i="19"/>
  <c r="K9" i="20" s="1"/>
  <c r="E15" i="19"/>
  <c r="G15" i="19"/>
  <c r="H10" i="20" s="1"/>
  <c r="I15" i="19"/>
  <c r="J10" i="20" s="1"/>
  <c r="D16" i="19"/>
  <c r="F16" i="19"/>
  <c r="H16" i="19"/>
  <c r="I16" i="20" s="1"/>
  <c r="J16" i="19"/>
  <c r="K16" i="20" s="1"/>
  <c r="E17" i="19"/>
  <c r="G17" i="19"/>
  <c r="H19" i="20" s="1"/>
  <c r="I17" i="19"/>
  <c r="J19" i="20" s="1"/>
  <c r="D18" i="19"/>
  <c r="F18" i="19"/>
  <c r="H18" i="19"/>
  <c r="I14" i="20" s="1"/>
  <c r="J18" i="19"/>
  <c r="K14" i="20" s="1"/>
  <c r="E19" i="19"/>
  <c r="G19" i="19"/>
  <c r="I19" i="19"/>
  <c r="D20" i="19"/>
  <c r="F20" i="19"/>
  <c r="H20" i="19"/>
  <c r="I20" i="20" s="1"/>
  <c r="J20" i="19"/>
  <c r="K20" i="20" s="1"/>
  <c r="E21" i="19"/>
  <c r="G21" i="19"/>
  <c r="H8" i="20" s="1"/>
  <c r="I21" i="19"/>
  <c r="J8" i="20" s="1"/>
  <c r="D22" i="19"/>
  <c r="F22" i="19"/>
  <c r="H22" i="19"/>
  <c r="I11" i="20" s="1"/>
  <c r="J22" i="19"/>
  <c r="K11" i="20" s="1"/>
  <c r="E23" i="19"/>
  <c r="G23" i="19"/>
  <c r="H29" i="20" s="1"/>
  <c r="I23" i="19"/>
  <c r="J29" i="20" s="1"/>
  <c r="D32" i="19"/>
  <c r="F32" i="19"/>
  <c r="H32" i="19"/>
  <c r="J32" i="19"/>
  <c r="E33" i="19"/>
  <c r="G33" i="19"/>
  <c r="I33" i="19"/>
  <c r="D34" i="19"/>
  <c r="F34" i="19"/>
  <c r="J34" i="19"/>
  <c r="G35" i="19"/>
  <c r="D36" i="19"/>
  <c r="H36" i="19"/>
  <c r="E37" i="19"/>
  <c r="G37" i="19"/>
  <c r="I37" i="19"/>
  <c r="D38" i="19"/>
  <c r="F38" i="19"/>
  <c r="H38" i="19"/>
  <c r="J38" i="19"/>
  <c r="E39" i="19"/>
  <c r="G39" i="19"/>
  <c r="I39" i="19"/>
  <c r="D40" i="19"/>
  <c r="F40" i="19"/>
  <c r="H40" i="19"/>
  <c r="J40" i="19"/>
  <c r="E41" i="19"/>
  <c r="G41" i="19"/>
  <c r="I41" i="19"/>
  <c r="D42" i="19"/>
  <c r="F42" i="19"/>
  <c r="H42" i="19"/>
  <c r="J42" i="19"/>
  <c r="E43" i="19"/>
  <c r="G43" i="19"/>
  <c r="I43" i="19"/>
  <c r="D44" i="19"/>
  <c r="F44" i="19"/>
  <c r="H44" i="19"/>
  <c r="J44" i="19"/>
  <c r="E45" i="19"/>
  <c r="G45" i="19"/>
  <c r="I45" i="19"/>
  <c r="D46" i="19"/>
  <c r="F46" i="19"/>
  <c r="H46" i="19"/>
  <c r="J46" i="19"/>
  <c r="E47" i="19"/>
  <c r="G47" i="19"/>
  <c r="I47" i="19"/>
  <c r="D48" i="19"/>
  <c r="F48" i="19"/>
  <c r="H48" i="19"/>
  <c r="J48" i="19"/>
  <c r="E49" i="19"/>
  <c r="G49" i="19"/>
  <c r="I49" i="19"/>
  <c r="D50" i="19"/>
  <c r="F50" i="19"/>
  <c r="H50" i="19"/>
  <c r="J50" i="19"/>
  <c r="E51" i="19"/>
  <c r="G51" i="19"/>
  <c r="I51" i="19"/>
  <c r="D52" i="19"/>
  <c r="F52" i="19"/>
  <c r="H52" i="19"/>
  <c r="J52" i="19"/>
  <c r="E53" i="19"/>
  <c r="G53" i="19"/>
  <c r="I53" i="19"/>
  <c r="D54" i="19"/>
  <c r="F54" i="19"/>
  <c r="H54" i="19"/>
  <c r="J54" i="19"/>
  <c r="E55" i="19"/>
  <c r="G55" i="19"/>
  <c r="I55" i="19"/>
  <c r="D56" i="19"/>
  <c r="F56" i="19"/>
  <c r="H56" i="19"/>
  <c r="J56" i="19"/>
  <c r="D12" i="12"/>
  <c r="E42" i="16" s="1"/>
  <c r="F12" i="12"/>
  <c r="G42" i="16" s="1"/>
  <c r="H12" i="12"/>
  <c r="I42" i="16" s="1"/>
  <c r="R42" i="16" s="1"/>
  <c r="J12" i="12"/>
  <c r="K42" i="16" s="1"/>
  <c r="E13" i="12"/>
  <c r="G13" i="12"/>
  <c r="H29" i="11" s="1"/>
  <c r="I13" i="12"/>
  <c r="J29" i="11" s="1"/>
  <c r="F39" i="16"/>
  <c r="H39" i="16"/>
  <c r="J39" i="16"/>
  <c r="F44" i="16"/>
  <c r="H44" i="16"/>
  <c r="J44" i="16"/>
  <c r="F40" i="16"/>
  <c r="H40" i="16"/>
  <c r="J40" i="16"/>
  <c r="F41" i="16"/>
  <c r="H41" i="16"/>
  <c r="J41" i="16"/>
  <c r="E38" i="16"/>
  <c r="G38" i="16"/>
  <c r="R38" i="16"/>
  <c r="K38" i="16"/>
  <c r="E45" i="16"/>
  <c r="G45" i="16"/>
  <c r="I45" i="16"/>
  <c r="R45" i="16" s="1"/>
  <c r="K45" i="16"/>
  <c r="E43" i="16"/>
  <c r="G43" i="16"/>
  <c r="I43" i="16"/>
  <c r="R43" i="16" s="1"/>
  <c r="K43" i="16"/>
  <c r="D26" i="12"/>
  <c r="F26" i="12"/>
  <c r="H26" i="12"/>
  <c r="J26" i="12"/>
  <c r="E27" i="12"/>
  <c r="G27" i="12"/>
  <c r="I27" i="12"/>
  <c r="D28" i="12"/>
  <c r="F28" i="12"/>
  <c r="H28" i="12"/>
  <c r="J28" i="12"/>
  <c r="E29" i="12"/>
  <c r="G29" i="12"/>
  <c r="I29" i="12"/>
  <c r="D30" i="12"/>
  <c r="F30" i="12"/>
  <c r="H30" i="12"/>
  <c r="J30" i="12"/>
  <c r="E31" i="12"/>
  <c r="G31" i="12"/>
  <c r="I31" i="12"/>
  <c r="J7" i="12"/>
  <c r="K28" i="16" s="1"/>
  <c r="H7" i="12"/>
  <c r="F7" i="12"/>
  <c r="G28" i="16" s="1"/>
  <c r="D7" i="12"/>
  <c r="E26" i="16" s="1"/>
  <c r="H34" i="19"/>
  <c r="E35" i="19"/>
  <c r="I35" i="19"/>
  <c r="F36" i="19"/>
  <c r="J36" i="19"/>
  <c r="F37" i="19"/>
  <c r="H37" i="19"/>
  <c r="J37" i="19"/>
  <c r="E38" i="19"/>
  <c r="G38" i="19"/>
  <c r="I38" i="19"/>
  <c r="D39" i="19"/>
  <c r="F39" i="19"/>
  <c r="H39" i="19"/>
  <c r="J39" i="19"/>
  <c r="E40" i="19"/>
  <c r="G40" i="19"/>
  <c r="I40" i="19"/>
  <c r="D41" i="19"/>
  <c r="F41" i="19"/>
  <c r="H41" i="19"/>
  <c r="J41" i="19"/>
  <c r="E42" i="19"/>
  <c r="G42" i="19"/>
  <c r="I42" i="19"/>
  <c r="D43" i="19"/>
  <c r="F43" i="19"/>
  <c r="H43" i="19"/>
  <c r="J43" i="19"/>
  <c r="E44" i="19"/>
  <c r="G44" i="19"/>
  <c r="I44" i="19"/>
  <c r="D45" i="19"/>
  <c r="F45" i="19"/>
  <c r="H45" i="19"/>
  <c r="J45" i="19"/>
  <c r="E46" i="19"/>
  <c r="G46" i="19"/>
  <c r="I46" i="19"/>
  <c r="D47" i="19"/>
  <c r="F47" i="19"/>
  <c r="H47" i="19"/>
  <c r="J47" i="19"/>
  <c r="E48" i="19"/>
  <c r="G48" i="19"/>
  <c r="I48" i="19"/>
  <c r="D49" i="19"/>
  <c r="F49" i="19"/>
  <c r="H49" i="19"/>
  <c r="J49" i="19"/>
  <c r="E50" i="19"/>
  <c r="G50" i="19"/>
  <c r="I50" i="19"/>
  <c r="D51" i="19"/>
  <c r="F51" i="19"/>
  <c r="H51" i="19"/>
  <c r="J51" i="19"/>
  <c r="E52" i="19"/>
  <c r="G52" i="19"/>
  <c r="I52" i="19"/>
  <c r="D53" i="19"/>
  <c r="F53" i="19"/>
  <c r="H53" i="19"/>
  <c r="J53" i="19"/>
  <c r="E54" i="19"/>
  <c r="G54" i="19"/>
  <c r="I54" i="19"/>
  <c r="D55" i="19"/>
  <c r="F55" i="19"/>
  <c r="H55" i="19"/>
  <c r="J55" i="19"/>
  <c r="E56" i="19"/>
  <c r="G56" i="19"/>
  <c r="I56" i="19"/>
  <c r="E35" i="16"/>
  <c r="G35" i="16"/>
  <c r="K35" i="16"/>
  <c r="E12" i="12"/>
  <c r="F42" i="16" s="1"/>
  <c r="G12" i="12"/>
  <c r="H42" i="16" s="1"/>
  <c r="I12" i="12"/>
  <c r="J42" i="16" s="1"/>
  <c r="E24" i="16"/>
  <c r="F13" i="12"/>
  <c r="G24" i="16" s="1"/>
  <c r="H13" i="12"/>
  <c r="I29" i="11" s="1"/>
  <c r="V29" i="11" s="1"/>
  <c r="J13" i="12"/>
  <c r="E39" i="16"/>
  <c r="G39" i="16"/>
  <c r="R39" i="16"/>
  <c r="K39" i="16"/>
  <c r="E44" i="16"/>
  <c r="G44" i="16"/>
  <c r="I44" i="16"/>
  <c r="R44" i="16" s="1"/>
  <c r="K44" i="16"/>
  <c r="E20" i="16"/>
  <c r="G20" i="16"/>
  <c r="K20" i="16"/>
  <c r="E40" i="16"/>
  <c r="G40" i="16"/>
  <c r="R40" i="16"/>
  <c r="K40" i="16"/>
  <c r="E8" i="16"/>
  <c r="G8" i="16"/>
  <c r="K8" i="16"/>
  <c r="E41" i="16"/>
  <c r="G41" i="16"/>
  <c r="R41" i="16"/>
  <c r="K41" i="16"/>
  <c r="G7" i="16"/>
  <c r="K7" i="16"/>
  <c r="F38" i="16"/>
  <c r="H38" i="16"/>
  <c r="J38" i="16"/>
  <c r="E29" i="16"/>
  <c r="G29" i="16"/>
  <c r="K29" i="16"/>
  <c r="F45" i="16"/>
  <c r="H45" i="16"/>
  <c r="J45" i="16"/>
  <c r="E22" i="16"/>
  <c r="G22" i="16"/>
  <c r="K22" i="16"/>
  <c r="E23" i="16"/>
  <c r="G23" i="16"/>
  <c r="K23" i="16"/>
  <c r="G36" i="16"/>
  <c r="K36" i="16"/>
  <c r="E17" i="16"/>
  <c r="G17" i="16"/>
  <c r="K17" i="16"/>
  <c r="E21" i="16"/>
  <c r="G21" i="16"/>
  <c r="K21" i="16"/>
  <c r="E32" i="16"/>
  <c r="G32" i="16"/>
  <c r="K32" i="16"/>
  <c r="F43" i="16"/>
  <c r="H43" i="16"/>
  <c r="J43" i="16"/>
  <c r="E34" i="16"/>
  <c r="G34" i="16"/>
  <c r="K34" i="16"/>
  <c r="E26" i="12"/>
  <c r="G26" i="12"/>
  <c r="I26" i="12"/>
  <c r="D27" i="12"/>
  <c r="F27" i="12"/>
  <c r="H27" i="12"/>
  <c r="J27" i="12"/>
  <c r="E28" i="12"/>
  <c r="G28" i="12"/>
  <c r="I28" i="12"/>
  <c r="D29" i="12"/>
  <c r="F29" i="12"/>
  <c r="H29" i="12"/>
  <c r="J29" i="12"/>
  <c r="E30" i="12"/>
  <c r="G30" i="12"/>
  <c r="I30" i="12"/>
  <c r="D31" i="12"/>
  <c r="F31" i="12"/>
  <c r="H31" i="12"/>
  <c r="J31" i="12"/>
  <c r="I7" i="12"/>
  <c r="J28" i="16" s="1"/>
  <c r="G7" i="12"/>
  <c r="H28" i="16" s="1"/>
  <c r="E7" i="12"/>
  <c r="D11" i="12"/>
  <c r="E14" i="16" s="1"/>
  <c r="D9" i="12"/>
  <c r="E15" i="16" s="1"/>
  <c r="E33" i="18"/>
  <c r="E14" i="19"/>
  <c r="E7" i="13"/>
  <c r="G7" i="13"/>
  <c r="I7" i="13"/>
  <c r="J38" i="13"/>
  <c r="H38" i="13"/>
  <c r="F38" i="13"/>
  <c r="D38" i="13"/>
  <c r="I37" i="13"/>
  <c r="G37" i="13"/>
  <c r="E37" i="13"/>
  <c r="J36" i="13"/>
  <c r="H36" i="13"/>
  <c r="F36" i="13"/>
  <c r="D36" i="13"/>
  <c r="I35" i="13"/>
  <c r="G35" i="13"/>
  <c r="E35" i="13"/>
  <c r="J34" i="13"/>
  <c r="H34" i="13"/>
  <c r="F34" i="13"/>
  <c r="D34" i="13"/>
  <c r="I33" i="13"/>
  <c r="G33" i="13"/>
  <c r="E33" i="13"/>
  <c r="J32" i="13"/>
  <c r="H32" i="13"/>
  <c r="F32" i="13"/>
  <c r="D32" i="13"/>
  <c r="I31" i="13"/>
  <c r="G31" i="13"/>
  <c r="E31" i="13"/>
  <c r="J30" i="13"/>
  <c r="H30" i="13"/>
  <c r="F30" i="13"/>
  <c r="D30" i="13"/>
  <c r="I29" i="13"/>
  <c r="G29" i="13"/>
  <c r="E29" i="13"/>
  <c r="J28" i="13"/>
  <c r="H28" i="13"/>
  <c r="F28" i="13"/>
  <c r="D28" i="13"/>
  <c r="I27" i="13"/>
  <c r="G27" i="13"/>
  <c r="E27" i="13"/>
  <c r="J26" i="13"/>
  <c r="H26" i="13"/>
  <c r="F26" i="13"/>
  <c r="D26" i="13"/>
  <c r="I25" i="13"/>
  <c r="G25" i="13"/>
  <c r="E25" i="13"/>
  <c r="J7" i="14"/>
  <c r="H7" i="14"/>
  <c r="F7" i="14"/>
  <c r="K8" i="14"/>
  <c r="I8" i="14"/>
  <c r="AC8" i="14" s="1"/>
  <c r="G8" i="14"/>
  <c r="E8" i="14"/>
  <c r="J9" i="14"/>
  <c r="H9" i="14"/>
  <c r="F9" i="14"/>
  <c r="K10" i="14"/>
  <c r="I10" i="14"/>
  <c r="AC10" i="14" s="1"/>
  <c r="G10" i="14"/>
  <c r="I11" i="13"/>
  <c r="J26" i="14" s="1"/>
  <c r="G11" i="13"/>
  <c r="E11" i="13"/>
  <c r="J10" i="13"/>
  <c r="K45" i="14" s="1"/>
  <c r="I45" i="14"/>
  <c r="G45" i="14"/>
  <c r="E45" i="14"/>
  <c r="I9" i="13"/>
  <c r="G9" i="13"/>
  <c r="E9" i="13"/>
  <c r="J8" i="13"/>
  <c r="K40" i="14" s="1"/>
  <c r="H8" i="13"/>
  <c r="I40" i="14" s="1"/>
  <c r="F8" i="13"/>
  <c r="G40" i="14" s="1"/>
  <c r="D8" i="13"/>
  <c r="E40" i="14" s="1"/>
  <c r="I27" i="17"/>
  <c r="G27" i="17"/>
  <c r="E27" i="17"/>
  <c r="E7" i="18"/>
  <c r="G8" i="18"/>
  <c r="E8" i="18"/>
  <c r="F9" i="18"/>
  <c r="J51" i="9"/>
  <c r="H51" i="9"/>
  <c r="F51" i="9"/>
  <c r="D51" i="9"/>
  <c r="I50" i="9"/>
  <c r="G50" i="9"/>
  <c r="E50" i="9"/>
  <c r="J49" i="9"/>
  <c r="H49" i="9"/>
  <c r="F49" i="9"/>
  <c r="D49" i="9"/>
  <c r="I48" i="9"/>
  <c r="G48" i="9"/>
  <c r="E48" i="9"/>
  <c r="J47" i="9"/>
  <c r="H47" i="9"/>
  <c r="F47" i="9"/>
  <c r="D47" i="9"/>
  <c r="I46" i="9"/>
  <c r="G46" i="9"/>
  <c r="E46" i="9"/>
  <c r="J45" i="9"/>
  <c r="H45" i="9"/>
  <c r="F45" i="9"/>
  <c r="D45" i="9"/>
  <c r="I44" i="9"/>
  <c r="G44" i="9"/>
  <c r="E44" i="9"/>
  <c r="J43" i="9"/>
  <c r="H43" i="9"/>
  <c r="F43" i="9"/>
  <c r="D43" i="9"/>
  <c r="I42" i="9"/>
  <c r="G42" i="9"/>
  <c r="E42" i="9"/>
  <c r="J41" i="9"/>
  <c r="H41" i="9"/>
  <c r="F41" i="9"/>
  <c r="D41" i="9"/>
  <c r="I40" i="9"/>
  <c r="G40" i="9"/>
  <c r="E40" i="9"/>
  <c r="J39" i="9"/>
  <c r="H39" i="9"/>
  <c r="F39" i="9"/>
  <c r="D39" i="9"/>
  <c r="I38" i="9"/>
  <c r="G38" i="9"/>
  <c r="E38" i="9"/>
  <c r="J37" i="9"/>
  <c r="H37" i="9"/>
  <c r="F37" i="9"/>
  <c r="D37" i="9"/>
  <c r="I36" i="9"/>
  <c r="G36" i="9"/>
  <c r="E36" i="9"/>
  <c r="J35" i="9"/>
  <c r="H35" i="9"/>
  <c r="F35" i="9"/>
  <c r="D35" i="9"/>
  <c r="I34" i="9"/>
  <c r="G34" i="9"/>
  <c r="E34" i="9"/>
  <c r="J33" i="9"/>
  <c r="H33" i="9"/>
  <c r="F33" i="9"/>
  <c r="D33" i="9"/>
  <c r="I32" i="9"/>
  <c r="G32" i="9"/>
  <c r="E32" i="9"/>
  <c r="J31" i="9"/>
  <c r="H31" i="9"/>
  <c r="F31" i="9"/>
  <c r="D31" i="9"/>
  <c r="I30" i="9"/>
  <c r="G30" i="9"/>
  <c r="E30" i="9"/>
  <c r="J29" i="9"/>
  <c r="H29" i="9"/>
  <c r="F29" i="9"/>
  <c r="D29" i="9"/>
  <c r="I27" i="9"/>
  <c r="G27" i="9"/>
  <c r="E27" i="9"/>
  <c r="J26" i="9"/>
  <c r="H26" i="9"/>
  <c r="F26" i="9"/>
  <c r="D26" i="9"/>
  <c r="I25" i="9"/>
  <c r="G25" i="9"/>
  <c r="E25" i="9"/>
  <c r="J24" i="9"/>
  <c r="H24" i="9"/>
  <c r="F24" i="9"/>
  <c r="D24" i="9"/>
  <c r="I23" i="9"/>
  <c r="G23" i="9"/>
  <c r="E23" i="9"/>
  <c r="J22" i="9"/>
  <c r="H22" i="9"/>
  <c r="F22" i="9"/>
  <c r="D22" i="9"/>
  <c r="I10" i="12"/>
  <c r="G10" i="12"/>
  <c r="E10" i="12"/>
  <c r="F10" i="16" s="1"/>
  <c r="J8" i="12"/>
  <c r="H8" i="12"/>
  <c r="I24" i="11" s="1"/>
  <c r="V24" i="11" s="1"/>
  <c r="F8" i="12"/>
  <c r="G31" i="16" s="1"/>
  <c r="D8" i="12"/>
  <c r="E31" i="16" s="1"/>
  <c r="I13" i="19"/>
  <c r="J18" i="20" s="1"/>
  <c r="G13" i="19"/>
  <c r="H18" i="20" s="1"/>
  <c r="E13" i="19"/>
  <c r="I10" i="19"/>
  <c r="J15" i="20" s="1"/>
  <c r="G10" i="19"/>
  <c r="H15" i="20" s="1"/>
  <c r="I13" i="21"/>
  <c r="G13" i="21"/>
  <c r="E13" i="21"/>
  <c r="J10" i="12"/>
  <c r="H10" i="12"/>
  <c r="I33" i="11" s="1"/>
  <c r="F10" i="12"/>
  <c r="G10" i="16" s="1"/>
  <c r="I8" i="12"/>
  <c r="G8" i="12"/>
  <c r="J13" i="19"/>
  <c r="K18" i="20" s="1"/>
  <c r="H13" i="19"/>
  <c r="I18" i="20" s="1"/>
  <c r="F13" i="19"/>
  <c r="J10" i="19"/>
  <c r="K15" i="20" s="1"/>
  <c r="H10" i="19"/>
  <c r="I15" i="20" s="1"/>
  <c r="F10" i="19"/>
  <c r="J13" i="21"/>
  <c r="H13" i="21"/>
  <c r="F13" i="21"/>
  <c r="J14" i="21"/>
  <c r="K9" i="23" s="1"/>
  <c r="H14" i="21"/>
  <c r="I9" i="23" s="1"/>
  <c r="F14" i="21"/>
  <c r="D14" i="21"/>
  <c r="I14" i="21"/>
  <c r="J9" i="23" s="1"/>
  <c r="G14" i="21"/>
  <c r="H9" i="23" s="1"/>
  <c r="E7" i="19"/>
  <c r="G7" i="19"/>
  <c r="H17" i="20" s="1"/>
  <c r="I7" i="19"/>
  <c r="J17" i="20" s="1"/>
  <c r="D7" i="19"/>
  <c r="F7" i="19"/>
  <c r="H7" i="19"/>
  <c r="I17" i="20" s="1"/>
  <c r="J14" i="19"/>
  <c r="K13" i="20" s="1"/>
  <c r="H14" i="19"/>
  <c r="I13" i="20" s="1"/>
  <c r="F14" i="19"/>
  <c r="G11" i="20" s="1"/>
  <c r="E11" i="20"/>
  <c r="I11" i="19"/>
  <c r="J12" i="20" s="1"/>
  <c r="G11" i="19"/>
  <c r="H12" i="20" s="1"/>
  <c r="E11" i="19"/>
  <c r="F16" i="20" s="1"/>
  <c r="I14" i="19"/>
  <c r="J13" i="20" s="1"/>
  <c r="G14" i="19"/>
  <c r="H13" i="20" s="1"/>
  <c r="J11" i="19"/>
  <c r="K12" i="20" s="1"/>
  <c r="H11" i="19"/>
  <c r="I12" i="20" s="1"/>
  <c r="F11" i="19"/>
  <c r="G16" i="20" s="1"/>
  <c r="I11" i="12"/>
  <c r="G11" i="12"/>
  <c r="E11" i="12"/>
  <c r="F14" i="16" s="1"/>
  <c r="I9" i="12"/>
  <c r="G9" i="12"/>
  <c r="E9" i="12"/>
  <c r="F15" i="16" s="1"/>
  <c r="J11" i="12"/>
  <c r="H11" i="12"/>
  <c r="I32" i="11" s="1"/>
  <c r="V32" i="11" s="1"/>
  <c r="F11" i="12"/>
  <c r="G14" i="16" s="1"/>
  <c r="J9" i="12"/>
  <c r="H9" i="12"/>
  <c r="I25" i="11" s="1"/>
  <c r="V25" i="11" s="1"/>
  <c r="F9" i="12"/>
  <c r="G15" i="16" s="1"/>
  <c r="J28" i="9"/>
  <c r="H28" i="9"/>
  <c r="F28" i="9"/>
  <c r="D28" i="9"/>
  <c r="I28" i="9"/>
  <c r="G28" i="9"/>
  <c r="G33" i="18"/>
  <c r="F33" i="18"/>
  <c r="G55" i="11"/>
  <c r="G53" i="11"/>
  <c r="G51" i="11"/>
  <c r="G49" i="11"/>
  <c r="G47" i="11"/>
  <c r="G45" i="11"/>
  <c r="G43" i="11"/>
  <c r="G41" i="11"/>
  <c r="G39" i="11"/>
  <c r="G37" i="11"/>
  <c r="G35" i="11"/>
  <c r="G33" i="11"/>
  <c r="J56" i="11"/>
  <c r="H56" i="11"/>
  <c r="G52" i="11"/>
  <c r="G50" i="11"/>
  <c r="G48" i="11"/>
  <c r="G46" i="11"/>
  <c r="G44" i="11"/>
  <c r="G42" i="11"/>
  <c r="G40" i="11"/>
  <c r="G38" i="11"/>
  <c r="G36" i="11"/>
  <c r="G34" i="11"/>
  <c r="K56" i="11"/>
  <c r="I56" i="11"/>
  <c r="V56" i="11" s="1"/>
  <c r="A12" i="9"/>
  <c r="F12" i="9" s="1"/>
  <c r="A13" i="9"/>
  <c r="G13" i="9" s="1"/>
  <c r="A14" i="9"/>
  <c r="D14" i="9" s="1"/>
  <c r="A15" i="9"/>
  <c r="E15" i="9" s="1"/>
  <c r="A16" i="9"/>
  <c r="F16" i="9" s="1"/>
  <c r="A17" i="9"/>
  <c r="G17" i="9" s="1"/>
  <c r="H23" i="11" s="1"/>
  <c r="A18" i="9"/>
  <c r="D18" i="9" s="1"/>
  <c r="A19" i="9"/>
  <c r="E19" i="9" s="1"/>
  <c r="A20" i="9"/>
  <c r="F20" i="9" s="1"/>
  <c r="A21" i="9"/>
  <c r="A8" i="9"/>
  <c r="A9" i="9"/>
  <c r="A10" i="9"/>
  <c r="G10" i="9" s="1"/>
  <c r="A11" i="9"/>
  <c r="E11" i="9" s="1"/>
  <c r="AR15" i="5"/>
  <c r="AS15" i="5"/>
  <c r="AT15" i="5"/>
  <c r="AV15" i="5"/>
  <c r="AR16" i="5"/>
  <c r="AS16" i="5"/>
  <c r="AT16" i="5"/>
  <c r="AV16" i="5"/>
  <c r="AR17" i="5"/>
  <c r="AS17" i="5"/>
  <c r="AT17" i="5"/>
  <c r="AV17" i="5"/>
  <c r="AR18" i="5"/>
  <c r="AS18" i="5"/>
  <c r="AT18" i="5"/>
  <c r="AV18" i="5"/>
  <c r="AR19" i="5"/>
  <c r="AS19" i="5"/>
  <c r="AT19" i="5"/>
  <c r="AV19" i="5"/>
  <c r="AR20" i="5"/>
  <c r="AS20" i="5"/>
  <c r="AT20" i="5"/>
  <c r="AV20" i="5"/>
  <c r="AR21" i="5"/>
  <c r="AS21" i="5"/>
  <c r="AT21" i="5"/>
  <c r="AV21" i="5"/>
  <c r="AR22" i="5"/>
  <c r="AS22" i="5"/>
  <c r="AT22" i="5"/>
  <c r="AV22" i="5"/>
  <c r="AR23" i="5"/>
  <c r="AS23" i="5"/>
  <c r="AT23" i="5"/>
  <c r="AV23" i="5"/>
  <c r="AR24" i="5"/>
  <c r="AS24" i="5"/>
  <c r="AT24" i="5"/>
  <c r="AV24" i="5"/>
  <c r="AR25" i="5"/>
  <c r="AS25" i="5"/>
  <c r="AT25" i="5"/>
  <c r="AV25" i="5"/>
  <c r="AR26" i="5"/>
  <c r="AS26" i="5"/>
  <c r="AT26" i="5"/>
  <c r="AV26" i="5"/>
  <c r="AR27" i="5"/>
  <c r="AS27" i="5"/>
  <c r="AT27" i="5"/>
  <c r="AV27" i="5"/>
  <c r="AR28" i="5"/>
  <c r="AS28" i="5"/>
  <c r="AT28" i="5"/>
  <c r="AV28" i="5"/>
  <c r="AR29" i="5"/>
  <c r="AS29" i="5"/>
  <c r="AT29" i="5"/>
  <c r="AV29" i="5"/>
  <c r="AR30" i="5"/>
  <c r="AS30" i="5"/>
  <c r="AT30" i="5"/>
  <c r="AV30" i="5"/>
  <c r="AR31" i="5"/>
  <c r="AS31" i="5"/>
  <c r="AT31" i="5"/>
  <c r="AV31" i="5"/>
  <c r="AR32" i="5"/>
  <c r="AS32" i="5"/>
  <c r="AT32" i="5"/>
  <c r="AV32" i="5"/>
  <c r="AR33" i="5"/>
  <c r="AS33" i="5"/>
  <c r="AT33" i="5"/>
  <c r="AV33" i="5"/>
  <c r="AX33" i="5"/>
  <c r="AR34" i="5"/>
  <c r="AS34" i="5"/>
  <c r="AT34" i="5"/>
  <c r="AV34" i="5"/>
  <c r="AR35" i="5"/>
  <c r="AS35" i="5"/>
  <c r="AT35" i="5"/>
  <c r="AV35" i="5"/>
  <c r="AR36" i="5"/>
  <c r="AS36" i="5"/>
  <c r="AT36" i="5"/>
  <c r="AV36" i="5"/>
  <c r="AR37" i="5"/>
  <c r="AS37" i="5"/>
  <c r="AT37" i="5"/>
  <c r="AV37" i="5"/>
  <c r="AR38" i="5"/>
  <c r="AS38" i="5"/>
  <c r="AT38" i="5"/>
  <c r="AV38" i="5"/>
  <c r="AR39" i="5"/>
  <c r="AS39" i="5"/>
  <c r="AT39" i="5"/>
  <c r="AV39" i="5"/>
  <c r="AR40" i="5"/>
  <c r="AS40" i="5"/>
  <c r="AT40" i="5"/>
  <c r="AV40" i="5"/>
  <c r="AR41" i="5"/>
  <c r="AS41" i="5"/>
  <c r="AT41" i="5"/>
  <c r="AV41" i="5"/>
  <c r="AR42" i="5"/>
  <c r="AS42" i="5"/>
  <c r="AT42" i="5"/>
  <c r="AV42" i="5"/>
  <c r="AR43" i="5"/>
  <c r="AS43" i="5"/>
  <c r="AT43" i="5"/>
  <c r="AV43" i="5"/>
  <c r="AR44" i="5"/>
  <c r="AS44" i="5"/>
  <c r="AT44" i="5"/>
  <c r="AV44" i="5"/>
  <c r="AR45" i="5"/>
  <c r="AS45" i="5"/>
  <c r="AT45" i="5"/>
  <c r="AV45" i="5"/>
  <c r="AR46" i="5"/>
  <c r="AS46" i="5"/>
  <c r="AT46" i="5"/>
  <c r="AV46" i="5"/>
  <c r="AR47" i="5"/>
  <c r="AS47" i="5"/>
  <c r="AT47" i="5"/>
  <c r="AV47" i="5"/>
  <c r="AR48" i="5"/>
  <c r="AS48" i="5"/>
  <c r="AT48" i="5"/>
  <c r="AV48" i="5"/>
  <c r="AR49" i="5"/>
  <c r="AS49" i="5"/>
  <c r="AT49" i="5"/>
  <c r="AV49" i="5"/>
  <c r="AR50" i="5"/>
  <c r="AS50" i="5"/>
  <c r="AT50" i="5"/>
  <c r="AV50" i="5"/>
  <c r="AR51" i="5"/>
  <c r="AS51" i="5"/>
  <c r="AT51" i="5"/>
  <c r="AV51" i="5"/>
  <c r="AR52" i="5"/>
  <c r="AS52" i="5"/>
  <c r="AT52" i="5"/>
  <c r="AV52" i="5"/>
  <c r="AR53" i="5"/>
  <c r="AS53" i="5"/>
  <c r="AT53" i="5"/>
  <c r="AV53" i="5"/>
  <c r="AR54" i="5"/>
  <c r="AS54" i="5"/>
  <c r="AT54" i="5"/>
  <c r="AV54" i="5"/>
  <c r="AR55" i="5"/>
  <c r="AS55" i="5"/>
  <c r="AT55" i="5"/>
  <c r="AV55" i="5"/>
  <c r="AR56" i="5"/>
  <c r="AS56" i="5"/>
  <c r="AT56" i="5"/>
  <c r="AV56" i="5"/>
  <c r="AR57" i="5"/>
  <c r="AS57" i="5"/>
  <c r="AT57" i="5"/>
  <c r="AV57" i="5"/>
  <c r="AW57" i="5"/>
  <c r="AX57" i="5"/>
  <c r="AY57" i="5"/>
  <c r="AR58" i="5"/>
  <c r="AS58" i="5"/>
  <c r="AT58" i="5"/>
  <c r="AV58" i="5"/>
  <c r="AR59" i="5"/>
  <c r="AS59" i="5"/>
  <c r="AT59" i="5"/>
  <c r="AV59" i="5"/>
  <c r="AR60" i="5"/>
  <c r="AS60" i="5"/>
  <c r="AT60" i="5"/>
  <c r="AV60" i="5"/>
  <c r="AR61" i="5"/>
  <c r="AS61" i="5"/>
  <c r="AT61" i="5"/>
  <c r="AV61" i="5"/>
  <c r="AR62" i="5"/>
  <c r="AS62" i="5"/>
  <c r="AT62" i="5"/>
  <c r="AV62" i="5"/>
  <c r="AR63" i="5"/>
  <c r="AS63" i="5"/>
  <c r="AT63" i="5"/>
  <c r="AV63" i="5"/>
  <c r="AR64" i="5"/>
  <c r="AS64" i="5"/>
  <c r="AT64" i="5"/>
  <c r="AV64" i="5"/>
  <c r="AR65" i="5"/>
  <c r="AS65" i="5"/>
  <c r="AT65" i="5"/>
  <c r="AV65" i="5"/>
  <c r="AR66" i="5"/>
  <c r="AS66" i="5"/>
  <c r="AT66" i="5"/>
  <c r="AV66" i="5"/>
  <c r="AR67" i="5"/>
  <c r="AS67" i="5"/>
  <c r="AT67" i="5"/>
  <c r="AV67" i="5"/>
  <c r="AR68" i="5"/>
  <c r="AS68" i="5"/>
  <c r="AT68" i="5"/>
  <c r="AV68" i="5"/>
  <c r="AR69" i="5"/>
  <c r="AS69" i="5"/>
  <c r="AT69" i="5"/>
  <c r="AV69" i="5"/>
  <c r="AR70" i="5"/>
  <c r="AS70" i="5"/>
  <c r="AT70" i="5"/>
  <c r="AV70" i="5"/>
  <c r="AR71" i="5"/>
  <c r="AS71" i="5"/>
  <c r="AT71" i="5"/>
  <c r="AV71" i="5"/>
  <c r="AR72" i="5"/>
  <c r="AS72" i="5"/>
  <c r="AT72" i="5"/>
  <c r="AV72" i="5"/>
  <c r="AR73" i="5"/>
  <c r="AS73" i="5"/>
  <c r="AT73" i="5"/>
  <c r="AV73" i="5"/>
  <c r="AR74" i="5"/>
  <c r="AS74" i="5"/>
  <c r="AT74" i="5"/>
  <c r="AV74" i="5"/>
  <c r="AR75" i="5"/>
  <c r="AS75" i="5"/>
  <c r="AT75" i="5"/>
  <c r="AV75" i="5"/>
  <c r="AR76" i="5"/>
  <c r="AS76" i="5"/>
  <c r="AT76" i="5"/>
  <c r="AV76" i="5"/>
  <c r="AR77" i="5"/>
  <c r="AS77" i="5"/>
  <c r="AT77" i="5"/>
  <c r="AV77" i="5"/>
  <c r="AR78" i="5"/>
  <c r="AS78" i="5"/>
  <c r="AT78" i="5"/>
  <c r="AV78" i="5"/>
  <c r="AR79" i="5"/>
  <c r="AS79" i="5"/>
  <c r="AT79" i="5"/>
  <c r="AV79" i="5"/>
  <c r="AR80" i="5"/>
  <c r="AS80" i="5"/>
  <c r="AT80" i="5"/>
  <c r="AV80" i="5"/>
  <c r="AR81" i="5"/>
  <c r="AS81" i="5"/>
  <c r="AT81" i="5"/>
  <c r="AV81" i="5"/>
  <c r="AR82" i="5"/>
  <c r="AS82" i="5"/>
  <c r="AT82" i="5"/>
  <c r="AV82" i="5"/>
  <c r="AR83" i="5"/>
  <c r="AS83" i="5"/>
  <c r="AT83" i="5"/>
  <c r="AV83" i="5"/>
  <c r="AR84" i="5"/>
  <c r="AS84" i="5"/>
  <c r="AT84" i="5"/>
  <c r="AV84" i="5"/>
  <c r="AR85" i="5"/>
  <c r="AS85" i="5"/>
  <c r="AT85" i="5"/>
  <c r="AV85" i="5"/>
  <c r="AR86" i="5"/>
  <c r="AS86" i="5"/>
  <c r="AT86" i="5"/>
  <c r="AV86" i="5"/>
  <c r="AR87" i="5"/>
  <c r="AS87" i="5"/>
  <c r="AT87" i="5"/>
  <c r="AV87" i="5"/>
  <c r="AR88" i="5"/>
  <c r="AS88" i="5"/>
  <c r="AT88" i="5"/>
  <c r="AV88" i="5"/>
  <c r="AR89" i="5"/>
  <c r="AS89" i="5"/>
  <c r="AT89" i="5"/>
  <c r="AV89" i="5"/>
  <c r="AR90" i="5"/>
  <c r="AS90" i="5"/>
  <c r="AT90" i="5"/>
  <c r="AV90" i="5"/>
  <c r="AR91" i="5"/>
  <c r="AS91" i="5"/>
  <c r="AT91" i="5"/>
  <c r="AV91" i="5"/>
  <c r="AR92" i="5"/>
  <c r="AS92" i="5"/>
  <c r="AT92" i="5"/>
  <c r="AV92" i="5"/>
  <c r="AR93" i="5"/>
  <c r="AS93" i="5"/>
  <c r="AT93" i="5"/>
  <c r="AV93" i="5"/>
  <c r="AR94" i="5"/>
  <c r="AS94" i="5"/>
  <c r="AT94" i="5"/>
  <c r="AV94" i="5"/>
  <c r="AR95" i="5"/>
  <c r="AS95" i="5"/>
  <c r="AT95" i="5"/>
  <c r="AV95" i="5"/>
  <c r="AR96" i="5"/>
  <c r="AS96" i="5"/>
  <c r="AT96" i="5"/>
  <c r="AV96" i="5"/>
  <c r="AR97" i="5"/>
  <c r="AS97" i="5"/>
  <c r="AT97" i="5"/>
  <c r="AV97" i="5"/>
  <c r="AR98" i="5"/>
  <c r="AS98" i="5"/>
  <c r="AT98" i="5"/>
  <c r="AV98" i="5"/>
  <c r="AR99" i="5"/>
  <c r="AS99" i="5"/>
  <c r="AT99" i="5"/>
  <c r="AV99" i="5"/>
  <c r="AR100" i="5"/>
  <c r="AS100" i="5"/>
  <c r="AT100" i="5"/>
  <c r="AV100" i="5"/>
  <c r="AR101" i="5"/>
  <c r="AS101" i="5"/>
  <c r="AT101" i="5"/>
  <c r="AV101" i="5"/>
  <c r="AR102" i="5"/>
  <c r="AS102" i="5"/>
  <c r="AT102" i="5"/>
  <c r="AV102" i="5"/>
  <c r="AR103" i="5"/>
  <c r="AS103" i="5"/>
  <c r="AT103" i="5"/>
  <c r="AV103" i="5"/>
  <c r="AR104" i="5"/>
  <c r="AS104" i="5"/>
  <c r="AT104" i="5"/>
  <c r="AV104" i="5"/>
  <c r="AR105" i="5"/>
  <c r="AS105" i="5"/>
  <c r="AT105" i="5"/>
  <c r="AV105" i="5"/>
  <c r="AR106" i="5"/>
  <c r="AS106" i="5"/>
  <c r="AT106" i="5"/>
  <c r="AV106" i="5"/>
  <c r="AR107" i="5"/>
  <c r="AS107" i="5"/>
  <c r="AT107" i="5"/>
  <c r="AV107" i="5"/>
  <c r="AR108" i="5"/>
  <c r="AS108" i="5"/>
  <c r="AT108" i="5"/>
  <c r="AV108" i="5"/>
  <c r="AR109" i="5"/>
  <c r="AS109" i="5"/>
  <c r="AT109" i="5"/>
  <c r="AV109" i="5"/>
  <c r="AR110" i="5"/>
  <c r="AS110" i="5"/>
  <c r="AT110" i="5"/>
  <c r="AV110" i="5"/>
  <c r="AW110" i="5"/>
  <c r="AX110" i="5"/>
  <c r="AY110" i="5"/>
  <c r="AR111" i="5"/>
  <c r="AT111" i="5"/>
  <c r="AV111" i="5"/>
  <c r="AR112" i="5"/>
  <c r="AS112" i="5"/>
  <c r="AT112" i="5"/>
  <c r="AV112" i="5"/>
  <c r="AR113" i="5"/>
  <c r="AS113" i="5"/>
  <c r="AT113" i="5"/>
  <c r="AV113" i="5"/>
  <c r="AR114" i="5"/>
  <c r="AS114" i="5"/>
  <c r="AT114" i="5"/>
  <c r="AV114" i="5"/>
  <c r="AR115" i="5"/>
  <c r="AS115" i="5"/>
  <c r="AT115" i="5"/>
  <c r="AV115" i="5"/>
  <c r="AR116" i="5"/>
  <c r="AS116" i="5"/>
  <c r="AT116" i="5"/>
  <c r="AV116" i="5"/>
  <c r="AR117" i="5"/>
  <c r="AS117" i="5"/>
  <c r="AT117" i="5"/>
  <c r="AV117" i="5"/>
  <c r="AR118" i="5"/>
  <c r="AS118" i="5"/>
  <c r="AT118" i="5"/>
  <c r="AV118" i="5"/>
  <c r="AR119" i="5"/>
  <c r="AS119" i="5"/>
  <c r="AT119" i="5"/>
  <c r="AV119" i="5"/>
  <c r="AR120" i="5"/>
  <c r="AS120" i="5"/>
  <c r="AT120" i="5"/>
  <c r="AV120" i="5"/>
  <c r="AR121" i="5"/>
  <c r="AS121" i="5"/>
  <c r="AT121" i="5"/>
  <c r="AV121" i="5"/>
  <c r="AR122" i="5"/>
  <c r="AS122" i="5"/>
  <c r="AT122" i="5"/>
  <c r="AV122" i="5"/>
  <c r="AR123" i="5"/>
  <c r="AS123" i="5"/>
  <c r="AT123" i="5"/>
  <c r="AV123" i="5"/>
  <c r="AR124" i="5"/>
  <c r="AS124" i="5"/>
  <c r="AT124" i="5"/>
  <c r="AV124" i="5"/>
  <c r="AR125" i="5"/>
  <c r="AS125" i="5"/>
  <c r="AT125" i="5"/>
  <c r="AV125" i="5"/>
  <c r="AR126" i="5"/>
  <c r="AS126" i="5"/>
  <c r="AT126" i="5"/>
  <c r="AV126" i="5"/>
  <c r="AR127" i="5"/>
  <c r="AS127" i="5"/>
  <c r="AT127" i="5"/>
  <c r="AV127" i="5"/>
  <c r="AR128" i="5"/>
  <c r="AS128" i="5"/>
  <c r="AT128" i="5"/>
  <c r="AV128" i="5"/>
  <c r="AR129" i="5"/>
  <c r="AS129" i="5"/>
  <c r="AT129" i="5"/>
  <c r="AV129" i="5"/>
  <c r="AR130" i="5"/>
  <c r="AS130" i="5"/>
  <c r="AT130" i="5"/>
  <c r="AV130" i="5"/>
  <c r="AR131" i="5"/>
  <c r="AS131" i="5"/>
  <c r="AT131" i="5"/>
  <c r="AV131" i="5"/>
  <c r="AR132" i="5"/>
  <c r="AS132" i="5"/>
  <c r="AT132" i="5"/>
  <c r="AV132" i="5"/>
  <c r="AR133" i="5"/>
  <c r="AS133" i="5"/>
  <c r="AT133" i="5"/>
  <c r="AV133" i="5"/>
  <c r="AR134" i="5"/>
  <c r="AS134" i="5"/>
  <c r="AT134" i="5"/>
  <c r="AV134" i="5"/>
  <c r="AR135" i="5"/>
  <c r="AS135" i="5"/>
  <c r="AT135" i="5"/>
  <c r="AV135" i="5"/>
  <c r="AR136" i="5"/>
  <c r="AS136" i="5"/>
  <c r="AT136" i="5"/>
  <c r="AV136" i="5"/>
  <c r="AR137" i="5"/>
  <c r="AS137" i="5"/>
  <c r="AT137" i="5"/>
  <c r="AV137" i="5"/>
  <c r="AR138" i="5"/>
  <c r="AS138" i="5"/>
  <c r="AT138" i="5"/>
  <c r="AV138" i="5"/>
  <c r="AR139" i="5"/>
  <c r="AS139" i="5"/>
  <c r="AT139" i="5"/>
  <c r="AV139" i="5"/>
  <c r="AR140" i="5"/>
  <c r="AS140" i="5"/>
  <c r="AT140" i="5"/>
  <c r="AV140" i="5"/>
  <c r="AR141" i="5"/>
  <c r="AS141" i="5"/>
  <c r="AT141" i="5"/>
  <c r="AV141" i="5"/>
  <c r="AR142" i="5"/>
  <c r="AS142" i="5"/>
  <c r="AT142" i="5"/>
  <c r="AV142" i="5"/>
  <c r="AR143" i="5"/>
  <c r="AS143" i="5"/>
  <c r="AT143" i="5"/>
  <c r="AV143" i="5"/>
  <c r="AR144" i="5"/>
  <c r="AS144" i="5"/>
  <c r="AT144" i="5"/>
  <c r="AV144" i="5"/>
  <c r="AR145" i="5"/>
  <c r="AS145" i="5"/>
  <c r="AT145" i="5"/>
  <c r="AV145" i="5"/>
  <c r="AR146" i="5"/>
  <c r="AS146" i="5"/>
  <c r="AT146" i="5"/>
  <c r="AV146" i="5"/>
  <c r="AR147" i="5"/>
  <c r="AS147" i="5"/>
  <c r="AT147" i="5"/>
  <c r="AV147" i="5"/>
  <c r="AR148" i="5"/>
  <c r="AS148" i="5"/>
  <c r="AT148" i="5"/>
  <c r="AV148" i="5"/>
  <c r="AR149" i="5"/>
  <c r="AS149" i="5"/>
  <c r="AT149" i="5"/>
  <c r="AV149" i="5"/>
  <c r="AW149" i="5"/>
  <c r="AX149" i="5"/>
  <c r="AY149" i="5"/>
  <c r="AR150" i="5"/>
  <c r="AS150" i="5"/>
  <c r="AT150" i="5"/>
  <c r="AV150" i="5"/>
  <c r="AR151" i="5"/>
  <c r="AS151" i="5"/>
  <c r="AT151" i="5"/>
  <c r="AV151" i="5"/>
  <c r="AR152" i="5"/>
  <c r="AS152" i="5"/>
  <c r="AT152" i="5"/>
  <c r="AV152" i="5"/>
  <c r="AR153" i="5"/>
  <c r="AS153" i="5"/>
  <c r="AT153" i="5"/>
  <c r="AV153" i="5"/>
  <c r="AR154" i="5"/>
  <c r="AS154" i="5"/>
  <c r="AT154" i="5"/>
  <c r="AV154" i="5"/>
  <c r="AR155" i="5"/>
  <c r="AS155" i="5"/>
  <c r="AT155" i="5"/>
  <c r="AV155" i="5"/>
  <c r="AR156" i="5"/>
  <c r="AS156" i="5"/>
  <c r="AT156" i="5"/>
  <c r="AV156" i="5"/>
  <c r="AR157" i="5"/>
  <c r="AS157" i="5"/>
  <c r="AT157" i="5"/>
  <c r="AV157" i="5"/>
  <c r="AR158" i="5"/>
  <c r="AS158" i="5"/>
  <c r="AT158" i="5"/>
  <c r="AV158" i="5"/>
  <c r="AR159" i="5"/>
  <c r="AS159" i="5"/>
  <c r="AT159" i="5"/>
  <c r="AV159" i="5"/>
  <c r="AW159" i="5"/>
  <c r="AX159" i="5"/>
  <c r="AY159" i="5"/>
  <c r="AR160" i="5"/>
  <c r="AS160" i="5"/>
  <c r="AT160" i="5"/>
  <c r="AV160" i="5"/>
  <c r="AR161" i="5"/>
  <c r="AS161" i="5"/>
  <c r="AT161" i="5"/>
  <c r="AV161" i="5"/>
  <c r="AR162" i="5"/>
  <c r="AS162" i="5"/>
  <c r="AT162" i="5"/>
  <c r="AV162" i="5"/>
  <c r="AR163" i="5"/>
  <c r="AS163" i="5"/>
  <c r="AT163" i="5"/>
  <c r="AV163" i="5"/>
  <c r="AR164" i="5"/>
  <c r="AS164" i="5"/>
  <c r="AT164" i="5"/>
  <c r="AV164" i="5"/>
  <c r="AR165" i="5"/>
  <c r="AS165" i="5"/>
  <c r="AT165" i="5"/>
  <c r="AV165" i="5"/>
  <c r="AR166" i="5"/>
  <c r="AS166" i="5"/>
  <c r="AT166" i="5"/>
  <c r="AV166" i="5"/>
  <c r="AR167" i="5"/>
  <c r="AS167" i="5"/>
  <c r="AT167" i="5"/>
  <c r="AV167" i="5"/>
  <c r="AR168" i="5"/>
  <c r="AS168" i="5"/>
  <c r="AT168" i="5"/>
  <c r="AV168" i="5"/>
  <c r="AR169" i="5"/>
  <c r="AS169" i="5"/>
  <c r="AT169" i="5"/>
  <c r="AV169" i="5"/>
  <c r="AR170" i="5"/>
  <c r="AS170" i="5"/>
  <c r="AT170" i="5"/>
  <c r="AV170" i="5"/>
  <c r="AR171" i="5"/>
  <c r="AS171" i="5"/>
  <c r="AT171" i="5"/>
  <c r="AV171" i="5"/>
  <c r="AR172" i="5"/>
  <c r="AS172" i="5"/>
  <c r="AT172" i="5"/>
  <c r="AV172" i="5"/>
  <c r="AR173" i="5"/>
  <c r="AS173" i="5"/>
  <c r="AT173" i="5"/>
  <c r="AV173" i="5"/>
  <c r="AR174" i="5"/>
  <c r="AS174" i="5"/>
  <c r="AT174" i="5"/>
  <c r="AV174" i="5"/>
  <c r="AR175" i="5"/>
  <c r="AS175" i="5"/>
  <c r="AT175" i="5"/>
  <c r="AV175" i="5"/>
  <c r="AR176" i="5"/>
  <c r="AS176" i="5"/>
  <c r="AT176" i="5"/>
  <c r="AV176" i="5"/>
  <c r="AR177" i="5"/>
  <c r="AS177" i="5"/>
  <c r="AT177" i="5"/>
  <c r="AV177" i="5"/>
  <c r="AR178" i="5"/>
  <c r="AS178" i="5"/>
  <c r="AT178" i="5"/>
  <c r="AV178" i="5"/>
  <c r="AR179" i="5"/>
  <c r="AS179" i="5"/>
  <c r="AT179" i="5"/>
  <c r="AV179" i="5"/>
  <c r="AR180" i="5"/>
  <c r="AS180" i="5"/>
  <c r="AT180" i="5"/>
  <c r="AV180" i="5"/>
  <c r="AR181" i="5"/>
  <c r="AS181" i="5"/>
  <c r="AT181" i="5"/>
  <c r="AV181" i="5"/>
  <c r="AR182" i="5"/>
  <c r="AS182" i="5"/>
  <c r="AT182" i="5"/>
  <c r="AV182" i="5"/>
  <c r="AR183" i="5"/>
  <c r="AS183" i="5"/>
  <c r="AT183" i="5"/>
  <c r="AV183" i="5"/>
  <c r="AW183" i="5"/>
  <c r="AX183" i="5"/>
  <c r="AY183" i="5"/>
  <c r="AR184" i="5"/>
  <c r="AS184" i="5"/>
  <c r="AT184" i="5"/>
  <c r="AV184" i="5"/>
  <c r="AR185" i="5"/>
  <c r="AS185" i="5"/>
  <c r="AT185" i="5"/>
  <c r="AV185" i="5"/>
  <c r="AR186" i="5"/>
  <c r="AS186" i="5"/>
  <c r="AT186" i="5"/>
  <c r="AV186" i="5"/>
  <c r="AR187" i="5"/>
  <c r="AS187" i="5"/>
  <c r="AT187" i="5"/>
  <c r="AV187" i="5"/>
  <c r="AR188" i="5"/>
  <c r="AS188" i="5"/>
  <c r="AT188" i="5"/>
  <c r="AV188" i="5"/>
  <c r="AR189" i="5"/>
  <c r="AS189" i="5"/>
  <c r="AT189" i="5"/>
  <c r="AV189" i="5"/>
  <c r="AR190" i="5"/>
  <c r="AS190" i="5"/>
  <c r="AT190" i="5"/>
  <c r="AV190" i="5"/>
  <c r="AR191" i="5"/>
  <c r="AS191" i="5"/>
  <c r="AT191" i="5"/>
  <c r="AV191" i="5"/>
  <c r="AR192" i="5"/>
  <c r="AS192" i="5"/>
  <c r="AT192" i="5"/>
  <c r="AV192" i="5"/>
  <c r="AR193" i="5"/>
  <c r="AS193" i="5"/>
  <c r="AT193" i="5"/>
  <c r="AV193" i="5"/>
  <c r="AR194" i="5"/>
  <c r="AS194" i="5"/>
  <c r="AT194" i="5"/>
  <c r="AV194" i="5"/>
  <c r="AR195" i="5"/>
  <c r="AS195" i="5"/>
  <c r="AT195" i="5"/>
  <c r="AV195" i="5"/>
  <c r="AR196" i="5"/>
  <c r="AS196" i="5"/>
  <c r="AT196" i="5"/>
  <c r="AV196" i="5"/>
  <c r="AR197" i="5"/>
  <c r="AS197" i="5"/>
  <c r="AT197" i="5"/>
  <c r="AV197" i="5"/>
  <c r="AR198" i="5"/>
  <c r="AS198" i="5"/>
  <c r="AT198" i="5"/>
  <c r="AV198" i="5"/>
  <c r="AR199" i="5"/>
  <c r="AS199" i="5"/>
  <c r="AT199" i="5"/>
  <c r="AV199" i="5"/>
  <c r="AR200" i="5"/>
  <c r="AS200" i="5"/>
  <c r="AT200" i="5"/>
  <c r="AV200" i="5"/>
  <c r="AR201" i="5"/>
  <c r="AS201" i="5"/>
  <c r="AT201" i="5"/>
  <c r="AV201" i="5"/>
  <c r="AR202" i="5"/>
  <c r="AS202" i="5"/>
  <c r="AT202" i="5"/>
  <c r="AV202" i="5"/>
  <c r="AR203" i="5"/>
  <c r="AS203" i="5"/>
  <c r="AT203" i="5"/>
  <c r="AV203" i="5"/>
  <c r="AR204" i="5"/>
  <c r="AS204" i="5"/>
  <c r="AT204" i="5"/>
  <c r="AV204" i="5"/>
  <c r="AR205" i="5"/>
  <c r="AS205" i="5"/>
  <c r="AT205" i="5"/>
  <c r="AV205" i="5"/>
  <c r="AR206" i="5"/>
  <c r="AS206" i="5"/>
  <c r="AT206" i="5"/>
  <c r="AV206" i="5"/>
  <c r="AR207" i="5"/>
  <c r="AS207" i="5"/>
  <c r="AT207" i="5"/>
  <c r="AV207" i="5"/>
  <c r="AR208" i="5"/>
  <c r="AS208" i="5"/>
  <c r="AT208" i="5"/>
  <c r="AV208" i="5"/>
  <c r="AX208" i="5"/>
  <c r="AR209" i="5"/>
  <c r="AS209" i="5"/>
  <c r="AT209" i="5"/>
  <c r="AV209" i="5"/>
  <c r="AR210" i="5"/>
  <c r="AS210" i="5"/>
  <c r="AT210" i="5"/>
  <c r="AV210" i="5"/>
  <c r="AR211" i="5"/>
  <c r="AS211" i="5"/>
  <c r="AT211" i="5"/>
  <c r="AV211" i="5"/>
  <c r="AR212" i="5"/>
  <c r="AS212" i="5"/>
  <c r="AT212" i="5"/>
  <c r="AV212" i="5"/>
  <c r="AR213" i="5"/>
  <c r="AS213" i="5"/>
  <c r="AT213" i="5"/>
  <c r="AV213" i="5"/>
  <c r="AR214" i="5"/>
  <c r="AS214" i="5"/>
  <c r="AT214" i="5"/>
  <c r="AV214" i="5"/>
  <c r="AR215" i="5"/>
  <c r="AS215" i="5"/>
  <c r="AT215" i="5"/>
  <c r="AV215" i="5"/>
  <c r="AR216" i="5"/>
  <c r="AS216" i="5"/>
  <c r="AT216" i="5"/>
  <c r="AV216" i="5"/>
  <c r="AR217" i="5"/>
  <c r="AS217" i="5"/>
  <c r="AT217" i="5"/>
  <c r="AV217" i="5"/>
  <c r="AR218" i="5"/>
  <c r="AS218" i="5"/>
  <c r="AT218" i="5"/>
  <c r="AV218" i="5"/>
  <c r="AR219" i="5"/>
  <c r="AS219" i="5"/>
  <c r="AT219" i="5"/>
  <c r="AV219" i="5"/>
  <c r="AR220" i="5"/>
  <c r="AS220" i="5"/>
  <c r="AT220" i="5"/>
  <c r="AV220" i="5"/>
  <c r="AR221" i="5"/>
  <c r="AS221" i="5"/>
  <c r="AT221" i="5"/>
  <c r="AV221" i="5"/>
  <c r="AR222" i="5"/>
  <c r="AS222" i="5"/>
  <c r="AT222" i="5"/>
  <c r="AV222" i="5"/>
  <c r="AR223" i="5"/>
  <c r="AS223" i="5"/>
  <c r="AT223" i="5"/>
  <c r="AV223" i="5"/>
  <c r="AR224" i="5"/>
  <c r="AS224" i="5"/>
  <c r="AT224" i="5"/>
  <c r="AV224" i="5"/>
  <c r="AR225" i="5"/>
  <c r="AS225" i="5"/>
  <c r="AT225" i="5"/>
  <c r="AV225" i="5"/>
  <c r="AR226" i="5"/>
  <c r="AS226" i="5"/>
  <c r="AT226" i="5"/>
  <c r="AV226" i="5"/>
  <c r="AR227" i="5"/>
  <c r="AS227" i="5"/>
  <c r="AT227" i="5"/>
  <c r="AV227" i="5"/>
  <c r="AW227" i="5"/>
  <c r="AX227" i="5"/>
  <c r="AY227" i="5"/>
  <c r="AR228" i="5"/>
  <c r="AS228" i="5"/>
  <c r="AT228" i="5"/>
  <c r="AV228" i="5"/>
  <c r="AR229" i="5"/>
  <c r="AS229" i="5"/>
  <c r="AT229" i="5"/>
  <c r="AV229" i="5"/>
  <c r="AR230" i="5"/>
  <c r="AS230" i="5"/>
  <c r="AT230" i="5"/>
  <c r="AV230" i="5"/>
  <c r="AR231" i="5"/>
  <c r="AS231" i="5"/>
  <c r="AT231" i="5"/>
  <c r="AV231" i="5"/>
  <c r="AR232" i="5"/>
  <c r="AS232" i="5"/>
  <c r="AT232" i="5"/>
  <c r="AV232" i="5"/>
  <c r="AR233" i="5"/>
  <c r="AS233" i="5"/>
  <c r="AT233" i="5"/>
  <c r="AV233" i="5"/>
  <c r="AR234" i="5"/>
  <c r="AS234" i="5"/>
  <c r="AT234" i="5"/>
  <c r="AV234" i="5"/>
  <c r="AR235" i="5"/>
  <c r="AS235" i="5"/>
  <c r="AT235" i="5"/>
  <c r="AV235" i="5"/>
  <c r="AR236" i="5"/>
  <c r="AS236" i="5"/>
  <c r="AT236" i="5"/>
  <c r="AV236" i="5"/>
  <c r="AR237" i="5"/>
  <c r="AS237" i="5"/>
  <c r="AT237" i="5"/>
  <c r="AV237" i="5"/>
  <c r="AR238" i="5"/>
  <c r="AS238" i="5"/>
  <c r="AT238" i="5"/>
  <c r="AV238" i="5"/>
  <c r="AR239" i="5"/>
  <c r="AS239" i="5"/>
  <c r="AT239" i="5"/>
  <c r="AV239" i="5"/>
  <c r="AR240" i="5"/>
  <c r="AS240" i="5"/>
  <c r="AT240" i="5"/>
  <c r="AV240" i="5"/>
  <c r="AR241" i="5"/>
  <c r="AT241" i="5"/>
  <c r="AV241" i="5"/>
  <c r="AR242" i="5"/>
  <c r="AS242" i="5"/>
  <c r="AT242" i="5"/>
  <c r="AV242" i="5"/>
  <c r="AR243" i="5"/>
  <c r="AS243" i="5"/>
  <c r="AT243" i="5"/>
  <c r="AV243" i="5"/>
  <c r="AR244" i="5"/>
  <c r="AS244" i="5"/>
  <c r="AT244" i="5"/>
  <c r="AV244" i="5"/>
  <c r="AR245" i="5"/>
  <c r="AS245" i="5"/>
  <c r="AT245" i="5"/>
  <c r="AV245" i="5"/>
  <c r="AR246" i="5"/>
  <c r="AT246" i="5"/>
  <c r="AV246" i="5"/>
  <c r="AR247" i="5"/>
  <c r="AS247" i="5"/>
  <c r="AT247" i="5"/>
  <c r="AV247" i="5"/>
  <c r="AR248" i="5"/>
  <c r="AS248" i="5"/>
  <c r="AT248" i="5"/>
  <c r="AV248" i="5"/>
  <c r="AR249" i="5"/>
  <c r="AS249" i="5"/>
  <c r="AT249" i="5"/>
  <c r="AV249" i="5"/>
  <c r="AR250" i="5"/>
  <c r="AS250" i="5"/>
  <c r="AT250" i="5"/>
  <c r="AV250" i="5"/>
  <c r="AR251" i="5"/>
  <c r="AS251" i="5"/>
  <c r="AT251" i="5"/>
  <c r="AV251" i="5"/>
  <c r="AR252" i="5"/>
  <c r="AS252" i="5"/>
  <c r="AT252" i="5"/>
  <c r="AV252" i="5"/>
  <c r="AR253" i="5"/>
  <c r="AS253" i="5"/>
  <c r="AT253" i="5"/>
  <c r="AV253" i="5"/>
  <c r="AR254" i="5"/>
  <c r="AS254" i="5"/>
  <c r="AT254" i="5"/>
  <c r="AV254" i="5"/>
  <c r="AR255" i="5"/>
  <c r="AS255" i="5"/>
  <c r="AT255" i="5"/>
  <c r="AV255" i="5"/>
  <c r="AR256" i="5"/>
  <c r="AS256" i="5"/>
  <c r="AT256" i="5"/>
  <c r="AV256" i="5"/>
  <c r="AR257" i="5"/>
  <c r="AS257" i="5"/>
  <c r="AT257" i="5"/>
  <c r="AV257" i="5"/>
  <c r="AR258" i="5"/>
  <c r="AS258" i="5"/>
  <c r="AT258" i="5"/>
  <c r="AV258" i="5"/>
  <c r="A7" i="9"/>
  <c r="AR6" i="5"/>
  <c r="AS6" i="5"/>
  <c r="AT6" i="5"/>
  <c r="AV6" i="5"/>
  <c r="AR7" i="5"/>
  <c r="AS7" i="5"/>
  <c r="AT7" i="5"/>
  <c r="AV7" i="5"/>
  <c r="AR8" i="5"/>
  <c r="AS8" i="5"/>
  <c r="AT8" i="5"/>
  <c r="AV8" i="5"/>
  <c r="AR9" i="5"/>
  <c r="AS9" i="5"/>
  <c r="AT9" i="5"/>
  <c r="AV9" i="5"/>
  <c r="AR10" i="5"/>
  <c r="AS10" i="5"/>
  <c r="AT10" i="5"/>
  <c r="AV10" i="5"/>
  <c r="AR11" i="5"/>
  <c r="AS11" i="5"/>
  <c r="AT11" i="5"/>
  <c r="AV11" i="5"/>
  <c r="AR12" i="5"/>
  <c r="AS12" i="5"/>
  <c r="AT12" i="5"/>
  <c r="AV12" i="5"/>
  <c r="AR13" i="5"/>
  <c r="AS13" i="5"/>
  <c r="AT13" i="5"/>
  <c r="AV13" i="5"/>
  <c r="AR14" i="5"/>
  <c r="AS14" i="5"/>
  <c r="AT14" i="5"/>
  <c r="AV14" i="5"/>
  <c r="AY5" i="5"/>
  <c r="AX5" i="5"/>
  <c r="AW5" i="5"/>
  <c r="AS5" i="5"/>
  <c r="AT5" i="5"/>
  <c r="AV5" i="5"/>
  <c r="AR5" i="5"/>
  <c r="AY25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Y43" i="5"/>
  <c r="AY44" i="5"/>
  <c r="AY45" i="5"/>
  <c r="AY46" i="5"/>
  <c r="AY47" i="5"/>
  <c r="AY48" i="5"/>
  <c r="AY49" i="5"/>
  <c r="AY50" i="5"/>
  <c r="AY51" i="5"/>
  <c r="AY52" i="5"/>
  <c r="AY53" i="5"/>
  <c r="AY54" i="5"/>
  <c r="AY55" i="5"/>
  <c r="AY56" i="5"/>
  <c r="AY58" i="5"/>
  <c r="AY59" i="5"/>
  <c r="AY60" i="5"/>
  <c r="AY61" i="5"/>
  <c r="AY62" i="5"/>
  <c r="AY63" i="5"/>
  <c r="AY64" i="5"/>
  <c r="AY65" i="5"/>
  <c r="AY66" i="5"/>
  <c r="AY67" i="5"/>
  <c r="AY68" i="5"/>
  <c r="AY69" i="5"/>
  <c r="AY70" i="5"/>
  <c r="AY71" i="5"/>
  <c r="AY72" i="5"/>
  <c r="AY73" i="5"/>
  <c r="AY74" i="5"/>
  <c r="AY75" i="5"/>
  <c r="AY76" i="5"/>
  <c r="AY77" i="5"/>
  <c r="AY78" i="5"/>
  <c r="AY79" i="5"/>
  <c r="AY80" i="5"/>
  <c r="AY81" i="5"/>
  <c r="AY82" i="5"/>
  <c r="AY83" i="5"/>
  <c r="AY84" i="5"/>
  <c r="AY85" i="5"/>
  <c r="AY86" i="5"/>
  <c r="AY87" i="5"/>
  <c r="AY88" i="5"/>
  <c r="AY89" i="5"/>
  <c r="AY90" i="5"/>
  <c r="AY91" i="5"/>
  <c r="AY92" i="5"/>
  <c r="AY93" i="5"/>
  <c r="AY94" i="5"/>
  <c r="AY95" i="5"/>
  <c r="AY96" i="5"/>
  <c r="AY97" i="5"/>
  <c r="AY98" i="5"/>
  <c r="AY99" i="5"/>
  <c r="AY100" i="5"/>
  <c r="AY101" i="5"/>
  <c r="AY102" i="5"/>
  <c r="AY103" i="5"/>
  <c r="AY104" i="5"/>
  <c r="AY105" i="5"/>
  <c r="AY106" i="5"/>
  <c r="AY107" i="5"/>
  <c r="AY108" i="5"/>
  <c r="AY109" i="5"/>
  <c r="AS111" i="5"/>
  <c r="AY111" i="5"/>
  <c r="AY112" i="5"/>
  <c r="AY113" i="5"/>
  <c r="AY114" i="5"/>
  <c r="AY115" i="5"/>
  <c r="AY116" i="5"/>
  <c r="AY117" i="5"/>
  <c r="AY118" i="5"/>
  <c r="AY119" i="5"/>
  <c r="AY120" i="5"/>
  <c r="AY121" i="5"/>
  <c r="AY122" i="5"/>
  <c r="AY123" i="5"/>
  <c r="AY124" i="5"/>
  <c r="AY125" i="5"/>
  <c r="AY126" i="5"/>
  <c r="AY127" i="5"/>
  <c r="AY128" i="5"/>
  <c r="AY129" i="5"/>
  <c r="AY130" i="5"/>
  <c r="AY131" i="5"/>
  <c r="AY132" i="5"/>
  <c r="AY133" i="5"/>
  <c r="AY134" i="5"/>
  <c r="AY135" i="5"/>
  <c r="AY136" i="5"/>
  <c r="AY137" i="5"/>
  <c r="AY138" i="5"/>
  <c r="AY139" i="5"/>
  <c r="AY140" i="5"/>
  <c r="AY141" i="5"/>
  <c r="AY142" i="5"/>
  <c r="AY143" i="5"/>
  <c r="AY144" i="5"/>
  <c r="AY145" i="5"/>
  <c r="AY146" i="5"/>
  <c r="AY147" i="5"/>
  <c r="AY148" i="5"/>
  <c r="AY150" i="5"/>
  <c r="AY151" i="5"/>
  <c r="AY152" i="5"/>
  <c r="AY153" i="5"/>
  <c r="AY154" i="5"/>
  <c r="AY155" i="5"/>
  <c r="AY156" i="5"/>
  <c r="AY157" i="5"/>
  <c r="AY158" i="5"/>
  <c r="AY160" i="5"/>
  <c r="AY161" i="5"/>
  <c r="AY162" i="5"/>
  <c r="AY163" i="5"/>
  <c r="AY164" i="5"/>
  <c r="AY165" i="5"/>
  <c r="AY166" i="5"/>
  <c r="AY167" i="5"/>
  <c r="AY168" i="5"/>
  <c r="AY169" i="5"/>
  <c r="AY170" i="5"/>
  <c r="AY171" i="5"/>
  <c r="AY172" i="5"/>
  <c r="AY173" i="5"/>
  <c r="AY174" i="5"/>
  <c r="AY175" i="5"/>
  <c r="AY176" i="5"/>
  <c r="AY177" i="5"/>
  <c r="AY178" i="5"/>
  <c r="AY179" i="5"/>
  <c r="AY180" i="5"/>
  <c r="AY181" i="5"/>
  <c r="AY182" i="5"/>
  <c r="AY184" i="5"/>
  <c r="AY185" i="5"/>
  <c r="AY186" i="5"/>
  <c r="AY187" i="5"/>
  <c r="AY188" i="5"/>
  <c r="AY189" i="5"/>
  <c r="AY190" i="5"/>
  <c r="AY191" i="5"/>
  <c r="AY192" i="5"/>
  <c r="AY193" i="5"/>
  <c r="AY194" i="5"/>
  <c r="AY195" i="5"/>
  <c r="AY196" i="5"/>
  <c r="AY197" i="5"/>
  <c r="AY198" i="5"/>
  <c r="AY199" i="5"/>
  <c r="AY200" i="5"/>
  <c r="AY201" i="5"/>
  <c r="AY202" i="5"/>
  <c r="AY203" i="5"/>
  <c r="AY204" i="5"/>
  <c r="AY205" i="5"/>
  <c r="AY206" i="5"/>
  <c r="AY207" i="5"/>
  <c r="AY208" i="5"/>
  <c r="AY209" i="5"/>
  <c r="AY210" i="5"/>
  <c r="AY211" i="5"/>
  <c r="AY212" i="5"/>
  <c r="AY213" i="5"/>
  <c r="AY214" i="5"/>
  <c r="AY215" i="5"/>
  <c r="AY216" i="5"/>
  <c r="AY217" i="5"/>
  <c r="AY218" i="5"/>
  <c r="AY219" i="5"/>
  <c r="AY220" i="5"/>
  <c r="AY221" i="5"/>
  <c r="AY222" i="5"/>
  <c r="AY223" i="5"/>
  <c r="AY224" i="5"/>
  <c r="AY225" i="5"/>
  <c r="AY226" i="5"/>
  <c r="AY228" i="5"/>
  <c r="AY229" i="5"/>
  <c r="AY230" i="5"/>
  <c r="AY231" i="5"/>
  <c r="AY232" i="5"/>
  <c r="AY233" i="5"/>
  <c r="AY234" i="5"/>
  <c r="AY235" i="5"/>
  <c r="AY236" i="5"/>
  <c r="AY237" i="5"/>
  <c r="AY238" i="5"/>
  <c r="AY239" i="5"/>
  <c r="AY240" i="5"/>
  <c r="AS241" i="5"/>
  <c r="AY241" i="5"/>
  <c r="AY242" i="5"/>
  <c r="AY243" i="5"/>
  <c r="AY244" i="5"/>
  <c r="AY245" i="5"/>
  <c r="AS246" i="5"/>
  <c r="AY246" i="5"/>
  <c r="AY247" i="5"/>
  <c r="AY248" i="5"/>
  <c r="AY249" i="5"/>
  <c r="AY250" i="5"/>
  <c r="AY251" i="5"/>
  <c r="AY252" i="5"/>
  <c r="H31" i="16" l="1"/>
  <c r="H24" i="11"/>
  <c r="F26" i="14"/>
  <c r="F16" i="14"/>
  <c r="K24" i="16"/>
  <c r="K29" i="11"/>
  <c r="K11" i="14"/>
  <c r="K21" i="14"/>
  <c r="E26" i="14"/>
  <c r="E16" i="14"/>
  <c r="I24" i="14"/>
  <c r="I22" i="14"/>
  <c r="E23" i="14"/>
  <c r="I47" i="14"/>
  <c r="I20" i="14"/>
  <c r="E30" i="14"/>
  <c r="E14" i="14"/>
  <c r="K16" i="14"/>
  <c r="F43" i="14"/>
  <c r="F19" i="14"/>
  <c r="E15" i="14"/>
  <c r="E13" i="14"/>
  <c r="R35" i="11"/>
  <c r="V35" i="11"/>
  <c r="V34" i="11"/>
  <c r="R34" i="11"/>
  <c r="F23" i="14"/>
  <c r="J12" i="14"/>
  <c r="I28" i="14"/>
  <c r="I17" i="14"/>
  <c r="J15" i="14"/>
  <c r="J13" i="14"/>
  <c r="G35" i="14"/>
  <c r="G27" i="14"/>
  <c r="F42" i="14"/>
  <c r="F31" i="14"/>
  <c r="H46" i="14"/>
  <c r="H32" i="14"/>
  <c r="G33" i="14"/>
  <c r="G25" i="14"/>
  <c r="F36" i="14"/>
  <c r="F28" i="14"/>
  <c r="K42" i="14"/>
  <c r="K31" i="14"/>
  <c r="J18" i="14"/>
  <c r="G46" i="14"/>
  <c r="G32" i="14"/>
  <c r="F33" i="14"/>
  <c r="F25" i="14"/>
  <c r="E36" i="14"/>
  <c r="E28" i="14"/>
  <c r="K10" i="16"/>
  <c r="K33" i="11"/>
  <c r="K15" i="16"/>
  <c r="K25" i="11"/>
  <c r="H14" i="16"/>
  <c r="H32" i="11"/>
  <c r="K12" i="23"/>
  <c r="K11" i="23"/>
  <c r="J31" i="16"/>
  <c r="J24" i="11"/>
  <c r="G32" i="11"/>
  <c r="F11" i="14"/>
  <c r="F21" i="14"/>
  <c r="H26" i="14"/>
  <c r="H16" i="14"/>
  <c r="J24" i="14"/>
  <c r="J22" i="14"/>
  <c r="K8" i="23"/>
  <c r="E11" i="14"/>
  <c r="E21" i="14"/>
  <c r="G26" i="14"/>
  <c r="G16" i="14"/>
  <c r="G24" i="14"/>
  <c r="G22" i="14"/>
  <c r="H13" i="23"/>
  <c r="J10" i="23"/>
  <c r="K23" i="14"/>
  <c r="G47" i="14"/>
  <c r="G20" i="14"/>
  <c r="K30" i="14"/>
  <c r="K14" i="14"/>
  <c r="I16" i="14"/>
  <c r="K15" i="14"/>
  <c r="K13" i="14"/>
  <c r="K19" i="14"/>
  <c r="H12" i="14"/>
  <c r="G28" i="14"/>
  <c r="G17" i="14"/>
  <c r="J47" i="14"/>
  <c r="J20" i="14"/>
  <c r="J30" i="14"/>
  <c r="J14" i="14"/>
  <c r="I43" i="14"/>
  <c r="P43" i="14" s="1"/>
  <c r="I19" i="14"/>
  <c r="H15" i="14"/>
  <c r="H13" i="14"/>
  <c r="E35" i="14"/>
  <c r="E27" i="14"/>
  <c r="K18" i="14"/>
  <c r="F46" i="14"/>
  <c r="F32" i="14"/>
  <c r="E33" i="14"/>
  <c r="E25" i="14"/>
  <c r="J35" i="14"/>
  <c r="J27" i="14"/>
  <c r="I42" i="14"/>
  <c r="I31" i="14"/>
  <c r="E46" i="14"/>
  <c r="E32" i="14"/>
  <c r="I12" i="23"/>
  <c r="I11" i="23"/>
  <c r="K31" i="16"/>
  <c r="K24" i="11"/>
  <c r="H15" i="16"/>
  <c r="H25" i="11"/>
  <c r="J14" i="16"/>
  <c r="J32" i="11"/>
  <c r="H12" i="23"/>
  <c r="H11" i="23"/>
  <c r="H10" i="16"/>
  <c r="H33" i="11"/>
  <c r="H11" i="14"/>
  <c r="H21" i="14"/>
  <c r="H24" i="14"/>
  <c r="H22" i="14"/>
  <c r="K10" i="23"/>
  <c r="Q10" i="23" s="1"/>
  <c r="G11" i="14"/>
  <c r="G21" i="14"/>
  <c r="E24" i="14"/>
  <c r="E22" i="14"/>
  <c r="H10" i="23"/>
  <c r="I10" i="23"/>
  <c r="I23" i="14"/>
  <c r="AC23" i="14" s="1"/>
  <c r="J28" i="14"/>
  <c r="J17" i="14"/>
  <c r="E47" i="14"/>
  <c r="E20" i="14"/>
  <c r="I30" i="14"/>
  <c r="I14" i="14"/>
  <c r="I15" i="14"/>
  <c r="I13" i="14"/>
  <c r="J23" i="14"/>
  <c r="H47" i="14"/>
  <c r="H20" i="14"/>
  <c r="H30" i="14"/>
  <c r="H14" i="14"/>
  <c r="G43" i="14"/>
  <c r="G19" i="14"/>
  <c r="F15" i="14"/>
  <c r="F13" i="14"/>
  <c r="K35" i="14"/>
  <c r="K27" i="14"/>
  <c r="J42" i="14"/>
  <c r="J31" i="14"/>
  <c r="I18" i="14"/>
  <c r="K33" i="14"/>
  <c r="K25" i="14"/>
  <c r="H35" i="14"/>
  <c r="H27" i="14"/>
  <c r="G42" i="14"/>
  <c r="G31" i="14"/>
  <c r="K46" i="14"/>
  <c r="K32" i="14"/>
  <c r="J33" i="14"/>
  <c r="J25" i="14"/>
  <c r="E38" i="14"/>
  <c r="E29" i="14"/>
  <c r="K14" i="16"/>
  <c r="K32" i="11"/>
  <c r="H18" i="11"/>
  <c r="H9" i="11"/>
  <c r="J15" i="16"/>
  <c r="J25" i="11"/>
  <c r="V33" i="11"/>
  <c r="R33" i="11"/>
  <c r="J12" i="23"/>
  <c r="J11" i="23"/>
  <c r="J10" i="16"/>
  <c r="J33" i="11"/>
  <c r="J11" i="14"/>
  <c r="J21" i="14"/>
  <c r="F24" i="14"/>
  <c r="F22" i="14"/>
  <c r="I11" i="14"/>
  <c r="I21" i="14"/>
  <c r="K24" i="14"/>
  <c r="K22" i="14"/>
  <c r="I13" i="23"/>
  <c r="J8" i="23"/>
  <c r="I8" i="23"/>
  <c r="G23" i="14"/>
  <c r="H28" i="14"/>
  <c r="H17" i="14"/>
  <c r="K47" i="14"/>
  <c r="K20" i="14"/>
  <c r="G30" i="14"/>
  <c r="G14" i="14"/>
  <c r="H43" i="14"/>
  <c r="H19" i="14"/>
  <c r="G15" i="14"/>
  <c r="G13" i="14"/>
  <c r="H23" i="14"/>
  <c r="K28" i="14"/>
  <c r="K17" i="14"/>
  <c r="F47" i="14"/>
  <c r="F20" i="14"/>
  <c r="F30" i="14"/>
  <c r="F14" i="14"/>
  <c r="J16" i="14"/>
  <c r="E43" i="14"/>
  <c r="E19" i="14"/>
  <c r="I35" i="14"/>
  <c r="P35" i="14" s="1"/>
  <c r="I27" i="14"/>
  <c r="H42" i="14"/>
  <c r="H31" i="14"/>
  <c r="J46" i="14"/>
  <c r="J32" i="14"/>
  <c r="I33" i="14"/>
  <c r="I25" i="14"/>
  <c r="F35" i="14"/>
  <c r="F27" i="14"/>
  <c r="E42" i="14"/>
  <c r="E31" i="14"/>
  <c r="I46" i="14"/>
  <c r="Y46" i="14" s="1"/>
  <c r="I32" i="14"/>
  <c r="H33" i="14"/>
  <c r="H25" i="14"/>
  <c r="M17" i="23"/>
  <c r="J13" i="23"/>
  <c r="F12" i="23"/>
  <c r="Q12" i="23"/>
  <c r="Q17" i="23"/>
  <c r="K13" i="23"/>
  <c r="G12" i="23"/>
  <c r="T18" i="14"/>
  <c r="AC18" i="14"/>
  <c r="Y18" i="14"/>
  <c r="L18" i="14"/>
  <c r="P18" i="14"/>
  <c r="T50" i="14"/>
  <c r="AC50" i="14"/>
  <c r="Y50" i="14"/>
  <c r="L50" i="14"/>
  <c r="P50" i="14"/>
  <c r="AC49" i="14"/>
  <c r="P49" i="14"/>
  <c r="T49" i="14"/>
  <c r="Y49" i="14"/>
  <c r="L49" i="14"/>
  <c r="AC39" i="14"/>
  <c r="P39" i="14"/>
  <c r="T39" i="14"/>
  <c r="Y39" i="14"/>
  <c r="L39" i="14"/>
  <c r="T36" i="14"/>
  <c r="AC36" i="14"/>
  <c r="Y36" i="14"/>
  <c r="L36" i="14"/>
  <c r="P36" i="14"/>
  <c r="T38" i="14"/>
  <c r="AC38" i="14"/>
  <c r="Y38" i="14"/>
  <c r="L38" i="14"/>
  <c r="P38" i="14"/>
  <c r="AC35" i="14"/>
  <c r="T35" i="14"/>
  <c r="Y35" i="14"/>
  <c r="L35" i="14"/>
  <c r="T33" i="14"/>
  <c r="Y33" i="14"/>
  <c r="L33" i="14"/>
  <c r="AC33" i="14"/>
  <c r="P33" i="14"/>
  <c r="T42" i="14"/>
  <c r="AC42" i="14"/>
  <c r="Y42" i="14"/>
  <c r="L42" i="14"/>
  <c r="P42" i="14"/>
  <c r="T46" i="14"/>
  <c r="AC46" i="14"/>
  <c r="L46" i="14"/>
  <c r="P46" i="14"/>
  <c r="T45" i="14"/>
  <c r="AC45" i="14"/>
  <c r="Y45" i="14"/>
  <c r="P45" i="14"/>
  <c r="L45" i="14"/>
  <c r="L26" i="14"/>
  <c r="P26" i="14"/>
  <c r="T26" i="14"/>
  <c r="AC26" i="14"/>
  <c r="Y26" i="14"/>
  <c r="T24" i="14"/>
  <c r="AC24" i="14"/>
  <c r="Y24" i="14"/>
  <c r="L24" i="14"/>
  <c r="P24" i="14"/>
  <c r="P23" i="14"/>
  <c r="T23" i="14"/>
  <c r="T12" i="14"/>
  <c r="AC12" i="14"/>
  <c r="L12" i="14"/>
  <c r="Y12" i="14"/>
  <c r="P12" i="14"/>
  <c r="P47" i="14"/>
  <c r="L47" i="14"/>
  <c r="T47" i="14"/>
  <c r="AC47" i="14"/>
  <c r="Y47" i="14"/>
  <c r="L30" i="14"/>
  <c r="P30" i="14"/>
  <c r="T30" i="14"/>
  <c r="AC30" i="14"/>
  <c r="Y30" i="14"/>
  <c r="AC15" i="14"/>
  <c r="Y15" i="14"/>
  <c r="P15" i="14"/>
  <c r="T15" i="14"/>
  <c r="L15" i="14"/>
  <c r="T52" i="14"/>
  <c r="AC52" i="14"/>
  <c r="Y52" i="14"/>
  <c r="L52" i="14"/>
  <c r="P52" i="14"/>
  <c r="T29" i="14"/>
  <c r="Y29" i="14"/>
  <c r="AC29" i="14"/>
  <c r="P29" i="14"/>
  <c r="L29" i="14"/>
  <c r="AC43" i="14"/>
  <c r="L43" i="14"/>
  <c r="Y43" i="14"/>
  <c r="T40" i="14"/>
  <c r="AC40" i="14"/>
  <c r="Y40" i="14"/>
  <c r="L40" i="14"/>
  <c r="P40" i="14"/>
  <c r="AC11" i="14"/>
  <c r="Y11" i="14"/>
  <c r="P11" i="14"/>
  <c r="T11" i="14"/>
  <c r="L11" i="14"/>
  <c r="T16" i="14"/>
  <c r="AC16" i="14"/>
  <c r="Y16" i="14"/>
  <c r="L16" i="14"/>
  <c r="P16" i="14"/>
  <c r="T28" i="14"/>
  <c r="AC28" i="14"/>
  <c r="Y28" i="14"/>
  <c r="L28" i="14"/>
  <c r="P28" i="14"/>
  <c r="P51" i="14"/>
  <c r="L51" i="14"/>
  <c r="T51" i="14"/>
  <c r="AC51" i="14"/>
  <c r="Y51" i="14"/>
  <c r="G20" i="9"/>
  <c r="J19" i="9"/>
  <c r="F19" i="9"/>
  <c r="I18" i="9"/>
  <c r="E18" i="9"/>
  <c r="H17" i="9"/>
  <c r="I23" i="11" s="1"/>
  <c r="V23" i="11" s="1"/>
  <c r="D17" i="9"/>
  <c r="G16" i="9"/>
  <c r="H19" i="11" s="1"/>
  <c r="J15" i="9"/>
  <c r="K22" i="11" s="1"/>
  <c r="F15" i="9"/>
  <c r="I14" i="9"/>
  <c r="E14" i="9"/>
  <c r="H13" i="9"/>
  <c r="D13" i="9"/>
  <c r="H11" i="9"/>
  <c r="D11" i="9"/>
  <c r="H20" i="9"/>
  <c r="I20" i="11" s="1"/>
  <c r="V20" i="11" s="1"/>
  <c r="D20" i="9"/>
  <c r="G19" i="9"/>
  <c r="J18" i="9"/>
  <c r="F18" i="9"/>
  <c r="I17" i="9"/>
  <c r="J23" i="11" s="1"/>
  <c r="E17" i="9"/>
  <c r="H16" i="9"/>
  <c r="I19" i="11" s="1"/>
  <c r="V19" i="11" s="1"/>
  <c r="D16" i="9"/>
  <c r="G15" i="9"/>
  <c r="H22" i="11" s="1"/>
  <c r="J14" i="9"/>
  <c r="K10" i="11" s="1"/>
  <c r="F14" i="9"/>
  <c r="I13" i="9"/>
  <c r="E13" i="9"/>
  <c r="G11" i="9"/>
  <c r="H13" i="11" s="1"/>
  <c r="I20" i="9"/>
  <c r="J20" i="11" s="1"/>
  <c r="E20" i="9"/>
  <c r="H19" i="9"/>
  <c r="D19" i="9"/>
  <c r="G18" i="9"/>
  <c r="J17" i="9"/>
  <c r="K23" i="11" s="1"/>
  <c r="F17" i="9"/>
  <c r="I16" i="9"/>
  <c r="J19" i="11" s="1"/>
  <c r="E16" i="9"/>
  <c r="H15" i="9"/>
  <c r="I22" i="11" s="1"/>
  <c r="V22" i="11" s="1"/>
  <c r="D15" i="9"/>
  <c r="G14" i="9"/>
  <c r="H10" i="11" s="1"/>
  <c r="J13" i="9"/>
  <c r="F13" i="9"/>
  <c r="J11" i="9"/>
  <c r="F11" i="9"/>
  <c r="J20" i="9"/>
  <c r="K20" i="11" s="1"/>
  <c r="I19" i="9"/>
  <c r="H18" i="9"/>
  <c r="J16" i="9"/>
  <c r="K19" i="11" s="1"/>
  <c r="I15" i="9"/>
  <c r="J22" i="11" s="1"/>
  <c r="H14" i="9"/>
  <c r="I10" i="11" s="1"/>
  <c r="I11" i="9"/>
  <c r="I12" i="9"/>
  <c r="H12" i="9"/>
  <c r="G12" i="9"/>
  <c r="J12" i="9"/>
  <c r="AD9" i="14"/>
  <c r="AE9" i="14" s="1"/>
  <c r="AF9" i="14" s="1"/>
  <c r="AD11" i="14"/>
  <c r="AE11" i="14" s="1"/>
  <c r="AF11" i="14" s="1"/>
  <c r="AD7" i="14"/>
  <c r="AE7" i="14" s="1"/>
  <c r="AF7" i="14" s="1"/>
  <c r="AD8" i="14"/>
  <c r="AE8" i="14" s="1"/>
  <c r="AF8" i="14" s="1"/>
  <c r="AD10" i="14"/>
  <c r="AE10" i="14" s="1"/>
  <c r="AF10" i="14" s="1"/>
  <c r="Y7" i="14"/>
  <c r="T8" i="14"/>
  <c r="Y8" i="14"/>
  <c r="T9" i="14"/>
  <c r="Y9" i="14"/>
  <c r="T10" i="14"/>
  <c r="Y10" i="14"/>
  <c r="T7" i="14"/>
  <c r="L10" i="14"/>
  <c r="P10" i="14"/>
  <c r="L8" i="14"/>
  <c r="P8" i="14"/>
  <c r="L9" i="14"/>
  <c r="P9" i="14"/>
  <c r="P7" i="14"/>
  <c r="L7" i="14"/>
  <c r="M7" i="14" s="1"/>
  <c r="N7" i="14" s="1"/>
  <c r="O7" i="14" s="1"/>
  <c r="G7" i="20"/>
  <c r="G24" i="20"/>
  <c r="G26" i="20"/>
  <c r="G28" i="20"/>
  <c r="G30" i="20"/>
  <c r="G32" i="20"/>
  <c r="G34" i="20"/>
  <c r="G23" i="20"/>
  <c r="G25" i="20"/>
  <c r="G27" i="20"/>
  <c r="G29" i="20"/>
  <c r="G31" i="20"/>
  <c r="G33" i="20"/>
  <c r="G35" i="20"/>
  <c r="J7" i="20"/>
  <c r="F7" i="20"/>
  <c r="F23" i="20"/>
  <c r="F25" i="20"/>
  <c r="F27" i="20"/>
  <c r="F29" i="20"/>
  <c r="F31" i="20"/>
  <c r="F33" i="20"/>
  <c r="F35" i="20"/>
  <c r="F24" i="20"/>
  <c r="F26" i="20"/>
  <c r="F28" i="20"/>
  <c r="F30" i="20"/>
  <c r="F32" i="20"/>
  <c r="F34" i="20"/>
  <c r="F28" i="16"/>
  <c r="F16" i="16"/>
  <c r="F36" i="16"/>
  <c r="F7" i="16"/>
  <c r="K7" i="20"/>
  <c r="M12" i="23"/>
  <c r="M14" i="23"/>
  <c r="M16" i="23"/>
  <c r="M13" i="23"/>
  <c r="M15" i="23"/>
  <c r="F14" i="23"/>
  <c r="F16" i="23"/>
  <c r="F13" i="23"/>
  <c r="F15" i="23"/>
  <c r="G13" i="23"/>
  <c r="G15" i="23"/>
  <c r="G14" i="23"/>
  <c r="G16" i="23"/>
  <c r="E13" i="23"/>
  <c r="E15" i="23"/>
  <c r="E14" i="23"/>
  <c r="E16" i="23"/>
  <c r="G14" i="20"/>
  <c r="F14" i="20"/>
  <c r="F11" i="20"/>
  <c r="J11" i="16"/>
  <c r="F11" i="16"/>
  <c r="J13" i="16"/>
  <c r="F13" i="16"/>
  <c r="J12" i="16"/>
  <c r="F12" i="16"/>
  <c r="J30" i="16"/>
  <c r="F30" i="16"/>
  <c r="J27" i="16"/>
  <c r="F27" i="16"/>
  <c r="J16" i="16"/>
  <c r="J18" i="16"/>
  <c r="F18" i="16"/>
  <c r="H9" i="16"/>
  <c r="H33" i="16"/>
  <c r="J26" i="16"/>
  <c r="F26" i="16"/>
  <c r="J37" i="16"/>
  <c r="J25" i="16"/>
  <c r="F25" i="16"/>
  <c r="H19" i="16"/>
  <c r="K11" i="16"/>
  <c r="J34" i="16"/>
  <c r="F34" i="16"/>
  <c r="H32" i="16"/>
  <c r="E13" i="16"/>
  <c r="H21" i="16"/>
  <c r="K12" i="16"/>
  <c r="E12" i="16"/>
  <c r="H17" i="16"/>
  <c r="K30" i="16"/>
  <c r="E30" i="16"/>
  <c r="H36" i="16"/>
  <c r="G27" i="16"/>
  <c r="J23" i="16"/>
  <c r="F23" i="16"/>
  <c r="G16" i="16"/>
  <c r="H22" i="16"/>
  <c r="J29" i="16"/>
  <c r="F29" i="16"/>
  <c r="H7" i="16"/>
  <c r="G18" i="16"/>
  <c r="G9" i="16"/>
  <c r="J8" i="16"/>
  <c r="F8" i="16"/>
  <c r="E33" i="16"/>
  <c r="K26" i="16"/>
  <c r="H20" i="16"/>
  <c r="K37" i="16"/>
  <c r="G37" i="16"/>
  <c r="G25" i="16"/>
  <c r="G19" i="16"/>
  <c r="J24" i="16"/>
  <c r="F24" i="16"/>
  <c r="H35" i="16"/>
  <c r="G22" i="20"/>
  <c r="F21" i="20"/>
  <c r="F12" i="20"/>
  <c r="E15" i="20"/>
  <c r="F9" i="20"/>
  <c r="E10" i="20"/>
  <c r="E20" i="20"/>
  <c r="G12" i="20"/>
  <c r="F15" i="20"/>
  <c r="E8" i="20"/>
  <c r="G9" i="20"/>
  <c r="F10" i="20"/>
  <c r="E16" i="20"/>
  <c r="F31" i="16"/>
  <c r="M10" i="23"/>
  <c r="F10" i="23"/>
  <c r="E11" i="23"/>
  <c r="G10" i="23"/>
  <c r="I7" i="20"/>
  <c r="N7" i="20" s="1"/>
  <c r="N8" i="20" s="1"/>
  <c r="E7" i="20"/>
  <c r="E14" i="20"/>
  <c r="E24" i="20"/>
  <c r="E26" i="20"/>
  <c r="E28" i="20"/>
  <c r="E30" i="20"/>
  <c r="E32" i="20"/>
  <c r="E34" i="20"/>
  <c r="E23" i="20"/>
  <c r="E25" i="20"/>
  <c r="E27" i="20"/>
  <c r="E29" i="20"/>
  <c r="E31" i="20"/>
  <c r="E33" i="20"/>
  <c r="E35" i="20"/>
  <c r="H7" i="20"/>
  <c r="E28" i="16"/>
  <c r="E7" i="16"/>
  <c r="E11" i="16"/>
  <c r="E16" i="16"/>
  <c r="E36" i="16"/>
  <c r="I7" i="16"/>
  <c r="V7" i="16" s="1"/>
  <c r="W7" i="16" s="1"/>
  <c r="X7" i="16" s="1"/>
  <c r="Y7" i="16" s="1"/>
  <c r="I9" i="16"/>
  <c r="V9" i="16" s="1"/>
  <c r="I11" i="16"/>
  <c r="R11" i="16" s="1"/>
  <c r="I13" i="16"/>
  <c r="R13" i="16" s="1"/>
  <c r="I16" i="16"/>
  <c r="R16" i="16" s="1"/>
  <c r="I18" i="16"/>
  <c r="R18" i="16" s="1"/>
  <c r="I20" i="16"/>
  <c r="R20" i="16" s="1"/>
  <c r="I22" i="16"/>
  <c r="R22" i="16" s="1"/>
  <c r="I24" i="16"/>
  <c r="R24" i="16" s="1"/>
  <c r="I26" i="16"/>
  <c r="R26" i="16" s="1"/>
  <c r="I28" i="16"/>
  <c r="R28" i="16" s="1"/>
  <c r="I30" i="16"/>
  <c r="R30" i="16" s="1"/>
  <c r="I32" i="16"/>
  <c r="R32" i="16" s="1"/>
  <c r="I34" i="16"/>
  <c r="R34" i="16" s="1"/>
  <c r="I36" i="16"/>
  <c r="R36" i="16" s="1"/>
  <c r="I15" i="16"/>
  <c r="R15" i="16" s="1"/>
  <c r="I8" i="16"/>
  <c r="V8" i="16" s="1"/>
  <c r="W8" i="16" s="1"/>
  <c r="X8" i="16" s="1"/>
  <c r="Y8" i="16" s="1"/>
  <c r="I10" i="16"/>
  <c r="I12" i="16"/>
  <c r="R12" i="16" s="1"/>
  <c r="I14" i="16"/>
  <c r="R14" i="16" s="1"/>
  <c r="I17" i="16"/>
  <c r="R17" i="16" s="1"/>
  <c r="I19" i="16"/>
  <c r="R19" i="16" s="1"/>
  <c r="I21" i="16"/>
  <c r="R21" i="16" s="1"/>
  <c r="I23" i="16"/>
  <c r="R23" i="16" s="1"/>
  <c r="I25" i="16"/>
  <c r="R25" i="16" s="1"/>
  <c r="I27" i="16"/>
  <c r="R27" i="16" s="1"/>
  <c r="I29" i="16"/>
  <c r="R29" i="16" s="1"/>
  <c r="I31" i="16"/>
  <c r="R31" i="16" s="1"/>
  <c r="I33" i="16"/>
  <c r="R33" i="16" s="1"/>
  <c r="I35" i="16"/>
  <c r="R35" i="16" s="1"/>
  <c r="I37" i="16"/>
  <c r="R37" i="16" s="1"/>
  <c r="Q14" i="23"/>
  <c r="Q16" i="23"/>
  <c r="Q13" i="23"/>
  <c r="Q15" i="23"/>
  <c r="G13" i="20"/>
  <c r="F13" i="20"/>
  <c r="H11" i="16"/>
  <c r="H13" i="16"/>
  <c r="H12" i="16"/>
  <c r="H30" i="16"/>
  <c r="H27" i="16"/>
  <c r="H16" i="16"/>
  <c r="H18" i="16"/>
  <c r="J9" i="16"/>
  <c r="F9" i="16"/>
  <c r="J33" i="16"/>
  <c r="F33" i="16"/>
  <c r="H26" i="16"/>
  <c r="H37" i="16"/>
  <c r="H25" i="16"/>
  <c r="J19" i="16"/>
  <c r="F19" i="16"/>
  <c r="F20" i="20"/>
  <c r="G11" i="16"/>
  <c r="H34" i="16"/>
  <c r="J32" i="16"/>
  <c r="F32" i="16"/>
  <c r="J21" i="16"/>
  <c r="F21" i="16"/>
  <c r="G12" i="16"/>
  <c r="J17" i="16"/>
  <c r="F17" i="16"/>
  <c r="G30" i="16"/>
  <c r="J36" i="16"/>
  <c r="K27" i="16"/>
  <c r="E27" i="16"/>
  <c r="H23" i="16"/>
  <c r="K16" i="16"/>
  <c r="J22" i="16"/>
  <c r="F22" i="16"/>
  <c r="H29" i="16"/>
  <c r="J7" i="16"/>
  <c r="K18" i="16"/>
  <c r="E18" i="16"/>
  <c r="K9" i="16"/>
  <c r="E9" i="16"/>
  <c r="H8" i="16"/>
  <c r="K33" i="16"/>
  <c r="G33" i="16"/>
  <c r="G26" i="16"/>
  <c r="J20" i="16"/>
  <c r="F20" i="16"/>
  <c r="E37" i="16"/>
  <c r="K25" i="16"/>
  <c r="E25" i="16"/>
  <c r="K19" i="16"/>
  <c r="E19" i="16"/>
  <c r="H24" i="16"/>
  <c r="J35" i="16"/>
  <c r="F35" i="16"/>
  <c r="E22" i="20"/>
  <c r="G15" i="20"/>
  <c r="F8" i="20"/>
  <c r="G10" i="20"/>
  <c r="G20" i="20"/>
  <c r="E12" i="20"/>
  <c r="G8" i="20"/>
  <c r="E9" i="20"/>
  <c r="Q11" i="23"/>
  <c r="E13" i="20"/>
  <c r="E10" i="16"/>
  <c r="F11" i="23"/>
  <c r="G11" i="23"/>
  <c r="E10" i="23"/>
  <c r="F37" i="16"/>
  <c r="M7" i="20"/>
  <c r="R32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G7" i="18"/>
  <c r="K7" i="18"/>
  <c r="I7" i="18"/>
  <c r="R7" i="18" s="1"/>
  <c r="V41" i="16"/>
  <c r="V40" i="16"/>
  <c r="V39" i="16"/>
  <c r="V43" i="16"/>
  <c r="V45" i="16"/>
  <c r="V42" i="16"/>
  <c r="Q8" i="23"/>
  <c r="Q9" i="23"/>
  <c r="E18" i="20"/>
  <c r="E8" i="23"/>
  <c r="M11" i="23"/>
  <c r="M9" i="23"/>
  <c r="F19" i="20"/>
  <c r="F9" i="23"/>
  <c r="H7" i="23"/>
  <c r="G19" i="20"/>
  <c r="G9" i="23"/>
  <c r="I7" i="23"/>
  <c r="K13" i="16"/>
  <c r="G13" i="16"/>
  <c r="V44" i="16"/>
  <c r="V38" i="16"/>
  <c r="K7" i="23"/>
  <c r="Q7" i="23" s="1"/>
  <c r="G18" i="20"/>
  <c r="G8" i="23"/>
  <c r="F18" i="20"/>
  <c r="F8" i="23"/>
  <c r="M8" i="23"/>
  <c r="J7" i="23"/>
  <c r="M7" i="23" s="1"/>
  <c r="F17" i="20"/>
  <c r="F7" i="23"/>
  <c r="E19" i="20"/>
  <c r="E9" i="23"/>
  <c r="G17" i="20"/>
  <c r="G7" i="23"/>
  <c r="E17" i="20"/>
  <c r="E7" i="23"/>
  <c r="F22" i="20"/>
  <c r="G21" i="20"/>
  <c r="E21" i="20"/>
  <c r="H7" i="18"/>
  <c r="F7" i="18"/>
  <c r="J7" i="18"/>
  <c r="G21" i="9"/>
  <c r="F21" i="9"/>
  <c r="J21" i="9"/>
  <c r="E21" i="9"/>
  <c r="I21" i="9"/>
  <c r="D21" i="9"/>
  <c r="H21" i="9"/>
  <c r="G31" i="11"/>
  <c r="R31" i="11"/>
  <c r="H10" i="9"/>
  <c r="D10" i="9"/>
  <c r="E7" i="11" s="1"/>
  <c r="I10" i="9"/>
  <c r="E10" i="9"/>
  <c r="J10" i="9"/>
  <c r="F10" i="9"/>
  <c r="E8" i="9"/>
  <c r="F41" i="18" s="1"/>
  <c r="G8" i="9"/>
  <c r="H21" i="11" s="1"/>
  <c r="I8" i="9"/>
  <c r="J21" i="11" s="1"/>
  <c r="D8" i="9"/>
  <c r="E41" i="18" s="1"/>
  <c r="F8" i="9"/>
  <c r="H8" i="9"/>
  <c r="I21" i="11" s="1"/>
  <c r="V21" i="11" s="1"/>
  <c r="J8" i="9"/>
  <c r="K21" i="11" s="1"/>
  <c r="D9" i="9"/>
  <c r="F9" i="9"/>
  <c r="H9" i="9"/>
  <c r="J9" i="9"/>
  <c r="E9" i="9"/>
  <c r="G9" i="9"/>
  <c r="I9" i="9"/>
  <c r="I7" i="9"/>
  <c r="J17" i="11" s="1"/>
  <c r="J7" i="9"/>
  <c r="K17" i="11" s="1"/>
  <c r="G7" i="9"/>
  <c r="H17" i="11" s="1"/>
  <c r="H7" i="9"/>
  <c r="I17" i="11" s="1"/>
  <c r="V17" i="11" s="1"/>
  <c r="E7" i="9"/>
  <c r="F40" i="18" s="1"/>
  <c r="F7" i="9"/>
  <c r="G40" i="18" s="1"/>
  <c r="D7" i="9"/>
  <c r="E40" i="18" s="1"/>
  <c r="H7" i="11"/>
  <c r="G56" i="11"/>
  <c r="G54" i="11"/>
  <c r="G12" i="11"/>
  <c r="G8" i="11"/>
  <c r="AX141" i="5"/>
  <c r="AX152" i="5"/>
  <c r="AX65" i="5"/>
  <c r="AX242" i="5"/>
  <c r="AX165" i="5"/>
  <c r="AX158" i="5"/>
  <c r="AX156" i="5"/>
  <c r="AW152" i="5"/>
  <c r="AX145" i="5"/>
  <c r="F54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E31" i="11"/>
  <c r="E35" i="11"/>
  <c r="E39" i="11"/>
  <c r="E43" i="11"/>
  <c r="E47" i="11"/>
  <c r="E51" i="11"/>
  <c r="E55" i="11"/>
  <c r="E32" i="11"/>
  <c r="E36" i="11"/>
  <c r="E40" i="11"/>
  <c r="E44" i="11"/>
  <c r="E48" i="11"/>
  <c r="E52" i="11"/>
  <c r="AX163" i="5"/>
  <c r="AX154" i="5"/>
  <c r="AX150" i="5"/>
  <c r="F55" i="11"/>
  <c r="F56" i="11"/>
  <c r="E33" i="11"/>
  <c r="E37" i="11"/>
  <c r="E41" i="11"/>
  <c r="E45" i="11"/>
  <c r="E49" i="11"/>
  <c r="E53" i="11"/>
  <c r="E56" i="11"/>
  <c r="E34" i="11"/>
  <c r="E38" i="11"/>
  <c r="E42" i="11"/>
  <c r="E46" i="11"/>
  <c r="E50" i="11"/>
  <c r="E54" i="11"/>
  <c r="F26" i="11"/>
  <c r="F19" i="11"/>
  <c r="E18" i="11"/>
  <c r="E26" i="11"/>
  <c r="E19" i="11"/>
  <c r="F18" i="11"/>
  <c r="AW158" i="5"/>
  <c r="AW145" i="5"/>
  <c r="AW163" i="5"/>
  <c r="AW154" i="5"/>
  <c r="AX161" i="5"/>
  <c r="AW156" i="5"/>
  <c r="AX147" i="5"/>
  <c r="AX143" i="5"/>
  <c r="AW141" i="5"/>
  <c r="AX61" i="5"/>
  <c r="AX56" i="5"/>
  <c r="AX52" i="5"/>
  <c r="AX48" i="5"/>
  <c r="AX44" i="5"/>
  <c r="AX40" i="5"/>
  <c r="AX36" i="5"/>
  <c r="AW165" i="5"/>
  <c r="AX63" i="5"/>
  <c r="AX59" i="5"/>
  <c r="AX54" i="5"/>
  <c r="AX50" i="5"/>
  <c r="AX46" i="5"/>
  <c r="AX42" i="5"/>
  <c r="AX38" i="5"/>
  <c r="AX34" i="5"/>
  <c r="AX107" i="5"/>
  <c r="AX103" i="5"/>
  <c r="AX99" i="5"/>
  <c r="AX32" i="5"/>
  <c r="AX28" i="5"/>
  <c r="AX24" i="5"/>
  <c r="AX20" i="5"/>
  <c r="AX16" i="5"/>
  <c r="AX12" i="5"/>
  <c r="AX232" i="5"/>
  <c r="AX258" i="5"/>
  <c r="AX239" i="5"/>
  <c r="AX244" i="5"/>
  <c r="AX228" i="5"/>
  <c r="AX219" i="5"/>
  <c r="AX217" i="5"/>
  <c r="AX213" i="5"/>
  <c r="AX211" i="5"/>
  <c r="AX209" i="5"/>
  <c r="AX95" i="5"/>
  <c r="AX93" i="5"/>
  <c r="AX91" i="5"/>
  <c r="AX89" i="5"/>
  <c r="AX87" i="5"/>
  <c r="AX85" i="5"/>
  <c r="AX83" i="5"/>
  <c r="AX79" i="5"/>
  <c r="AX77" i="5"/>
  <c r="AX73" i="5"/>
  <c r="AX71" i="5"/>
  <c r="AX69" i="5"/>
  <c r="AX67" i="5"/>
  <c r="AX251" i="5"/>
  <c r="AX97" i="5"/>
  <c r="AX81" i="5"/>
  <c r="AX207" i="5"/>
  <c r="AX205" i="5"/>
  <c r="AX203" i="5"/>
  <c r="AX201" i="5"/>
  <c r="AX199" i="5"/>
  <c r="AX197" i="5"/>
  <c r="AX195" i="5"/>
  <c r="AX193" i="5"/>
  <c r="AX191" i="5"/>
  <c r="AX189" i="5"/>
  <c r="AX187" i="5"/>
  <c r="AX185" i="5"/>
  <c r="AX181" i="5"/>
  <c r="AX179" i="5"/>
  <c r="AX177" i="5"/>
  <c r="AX175" i="5"/>
  <c r="AX169" i="5"/>
  <c r="AX167" i="5"/>
  <c r="AX247" i="5"/>
  <c r="AX249" i="5"/>
  <c r="AX246" i="5"/>
  <c r="AX240" i="5"/>
  <c r="AX238" i="5"/>
  <c r="AX237" i="5"/>
  <c r="AX235" i="5"/>
  <c r="AX231" i="5"/>
  <c r="AX229" i="5"/>
  <c r="AX226" i="5"/>
  <c r="AX222" i="5"/>
  <c r="AX220" i="5"/>
  <c r="AX218" i="5"/>
  <c r="AX214" i="5"/>
  <c r="AX212" i="5"/>
  <c r="AX210" i="5"/>
  <c r="AX180" i="5"/>
  <c r="AX176" i="5"/>
  <c r="AX173" i="5"/>
  <c r="AX171" i="5"/>
  <c r="AX109" i="5"/>
  <c r="AX105" i="5"/>
  <c r="AX101" i="5"/>
  <c r="AX30" i="5"/>
  <c r="AX26" i="5"/>
  <c r="AX22" i="5"/>
  <c r="AX18" i="5"/>
  <c r="AX14" i="5"/>
  <c r="AX10" i="5"/>
  <c r="AX172" i="5"/>
  <c r="AX170" i="5"/>
  <c r="AX166" i="5"/>
  <c r="AX162" i="5"/>
  <c r="AX160" i="5"/>
  <c r="AX157" i="5"/>
  <c r="AX153" i="5"/>
  <c r="AX151" i="5"/>
  <c r="AX148" i="5"/>
  <c r="AX144" i="5"/>
  <c r="AX142" i="5"/>
  <c r="AX140" i="5"/>
  <c r="AX136" i="5"/>
  <c r="AX134" i="5"/>
  <c r="AX132" i="5"/>
  <c r="AX128" i="5"/>
  <c r="AX126" i="5"/>
  <c r="AX124" i="5"/>
  <c r="AX94" i="5"/>
  <c r="AX92" i="5"/>
  <c r="AX90" i="5"/>
  <c r="AX86" i="5"/>
  <c r="AX84" i="5"/>
  <c r="AX82" i="5"/>
  <c r="AX78" i="5"/>
  <c r="AX76" i="5"/>
  <c r="AX75" i="5"/>
  <c r="AX55" i="5"/>
  <c r="AX53" i="5"/>
  <c r="AX51" i="5"/>
  <c r="AX47" i="5"/>
  <c r="AX45" i="5"/>
  <c r="AX43" i="5"/>
  <c r="AX39" i="5"/>
  <c r="AX37" i="5"/>
  <c r="AX35" i="5"/>
  <c r="AX29" i="5"/>
  <c r="AX25" i="5"/>
  <c r="AX21" i="5"/>
  <c r="AX17" i="5"/>
  <c r="AX13" i="5"/>
  <c r="AX9" i="5"/>
  <c r="AX252" i="5"/>
  <c r="AX248" i="5"/>
  <c r="AX243" i="5"/>
  <c r="AX250" i="5"/>
  <c r="AX233" i="5"/>
  <c r="AX224" i="5"/>
  <c r="AX216" i="5"/>
  <c r="AX206" i="5"/>
  <c r="AX204" i="5"/>
  <c r="AX202" i="5"/>
  <c r="AX200" i="5"/>
  <c r="AX198" i="5"/>
  <c r="AX196" i="5"/>
  <c r="AX194" i="5"/>
  <c r="AX192" i="5"/>
  <c r="AX190" i="5"/>
  <c r="AX188" i="5"/>
  <c r="AX186" i="5"/>
  <c r="AX184" i="5"/>
  <c r="AX182" i="5"/>
  <c r="AX178" i="5"/>
  <c r="AX174" i="5"/>
  <c r="AX168" i="5"/>
  <c r="AX164" i="5"/>
  <c r="AX155" i="5"/>
  <c r="AX146" i="5"/>
  <c r="AX138" i="5"/>
  <c r="AX130" i="5"/>
  <c r="AX122" i="5"/>
  <c r="AX121" i="5"/>
  <c r="AX117" i="5"/>
  <c r="AX115" i="5"/>
  <c r="AX113" i="5"/>
  <c r="AX108" i="5"/>
  <c r="AX106" i="5"/>
  <c r="AX104" i="5"/>
  <c r="AX100" i="5"/>
  <c r="AX96" i="5"/>
  <c r="AX80" i="5"/>
  <c r="AX119" i="5"/>
  <c r="AX111" i="5"/>
  <c r="AX102" i="5"/>
  <c r="AX88" i="5"/>
  <c r="AX74" i="5"/>
  <c r="AX72" i="5"/>
  <c r="AX70" i="5"/>
  <c r="AX68" i="5"/>
  <c r="AX66" i="5"/>
  <c r="AX64" i="5"/>
  <c r="AX62" i="5"/>
  <c r="AX60" i="5"/>
  <c r="AX58" i="5"/>
  <c r="AX49" i="5"/>
  <c r="AX41" i="5"/>
  <c r="AX31" i="5"/>
  <c r="AX27" i="5"/>
  <c r="AX23" i="5"/>
  <c r="AX19" i="5"/>
  <c r="AX15" i="5"/>
  <c r="AX11" i="5"/>
  <c r="AY6" i="5"/>
  <c r="AY7" i="5"/>
  <c r="AY8" i="5"/>
  <c r="AY257" i="5"/>
  <c r="AY253" i="5"/>
  <c r="AY254" i="5"/>
  <c r="AY255" i="5"/>
  <c r="AY256" i="5"/>
  <c r="J14" i="11" l="1"/>
  <c r="H8" i="11"/>
  <c r="H16" i="11"/>
  <c r="I13" i="11"/>
  <c r="V13" i="11" s="1"/>
  <c r="J10" i="11"/>
  <c r="P25" i="14"/>
  <c r="T25" i="14"/>
  <c r="U48" i="14" s="1"/>
  <c r="V48" i="14" s="1"/>
  <c r="W48" i="14" s="1"/>
  <c r="Y25" i="14"/>
  <c r="L25" i="14"/>
  <c r="AC25" i="14"/>
  <c r="AC14" i="14"/>
  <c r="AD14" i="14" s="1"/>
  <c r="AE14" i="14" s="1"/>
  <c r="AF14" i="14" s="1"/>
  <c r="L14" i="14"/>
  <c r="Y14" i="14"/>
  <c r="T14" i="14"/>
  <c r="P14" i="14"/>
  <c r="Q14" i="14" s="1"/>
  <c r="R14" i="14" s="1"/>
  <c r="S14" i="14" s="1"/>
  <c r="T31" i="14"/>
  <c r="Y31" i="14"/>
  <c r="L31" i="14"/>
  <c r="AC31" i="14"/>
  <c r="AD31" i="14" s="1"/>
  <c r="AE31" i="14" s="1"/>
  <c r="AF31" i="14" s="1"/>
  <c r="P31" i="14"/>
  <c r="T22" i="14"/>
  <c r="L22" i="14"/>
  <c r="P22" i="14"/>
  <c r="Q22" i="14" s="1"/>
  <c r="R22" i="14" s="1"/>
  <c r="S22" i="14" s="1"/>
  <c r="AC22" i="14"/>
  <c r="Y22" i="14"/>
  <c r="K11" i="11"/>
  <c r="K12" i="11"/>
  <c r="K14" i="11"/>
  <c r="J13" i="11"/>
  <c r="I15" i="11"/>
  <c r="V15" i="11" s="1"/>
  <c r="K13" i="11"/>
  <c r="I8" i="11"/>
  <c r="I16" i="11"/>
  <c r="V16" i="11" s="1"/>
  <c r="K8" i="11"/>
  <c r="K16" i="11"/>
  <c r="T43" i="14"/>
  <c r="L23" i="14"/>
  <c r="T19" i="14"/>
  <c r="Y19" i="14"/>
  <c r="Z19" i="14" s="1"/>
  <c r="AA19" i="14" s="1"/>
  <c r="AB19" i="14" s="1"/>
  <c r="L19" i="14"/>
  <c r="AC19" i="14"/>
  <c r="P19" i="14"/>
  <c r="Y20" i="14"/>
  <c r="L20" i="14"/>
  <c r="P20" i="14"/>
  <c r="T20" i="14"/>
  <c r="AC20" i="14"/>
  <c r="AD20" i="14" s="1"/>
  <c r="AE20" i="14" s="1"/>
  <c r="AF20" i="14" s="1"/>
  <c r="J11" i="11"/>
  <c r="J12" i="11"/>
  <c r="I11" i="11"/>
  <c r="V11" i="11" s="1"/>
  <c r="I12" i="11"/>
  <c r="V12" i="11" s="1"/>
  <c r="H14" i="11"/>
  <c r="J8" i="11"/>
  <c r="J16" i="11"/>
  <c r="J18" i="11"/>
  <c r="J9" i="11"/>
  <c r="I18" i="11"/>
  <c r="V18" i="11" s="1"/>
  <c r="I9" i="11"/>
  <c r="H20" i="11"/>
  <c r="T32" i="14"/>
  <c r="AC32" i="14"/>
  <c r="Y32" i="14"/>
  <c r="L32" i="14"/>
  <c r="P32" i="14"/>
  <c r="AC27" i="14"/>
  <c r="T27" i="14"/>
  <c r="Y27" i="14"/>
  <c r="Z27" i="14" s="1"/>
  <c r="AA27" i="14" s="1"/>
  <c r="AB27" i="14" s="1"/>
  <c r="P27" i="14"/>
  <c r="L27" i="14"/>
  <c r="P21" i="14"/>
  <c r="L21" i="14"/>
  <c r="M38" i="14" s="1"/>
  <c r="N38" i="14" s="1"/>
  <c r="O38" i="14" s="1"/>
  <c r="AC21" i="14"/>
  <c r="T21" i="14"/>
  <c r="Y21" i="14"/>
  <c r="P13" i="14"/>
  <c r="Q21" i="14" s="1"/>
  <c r="R21" i="14" s="1"/>
  <c r="S21" i="14" s="1"/>
  <c r="T13" i="14"/>
  <c r="L13" i="14"/>
  <c r="AC13" i="14"/>
  <c r="Y13" i="14"/>
  <c r="Z35" i="14" s="1"/>
  <c r="AA35" i="14" s="1"/>
  <c r="AB35" i="14" s="1"/>
  <c r="AC17" i="14"/>
  <c r="T17" i="14"/>
  <c r="Y17" i="14"/>
  <c r="P17" i="14"/>
  <c r="Q17" i="14" s="1"/>
  <c r="L17" i="14"/>
  <c r="H11" i="11"/>
  <c r="H12" i="11"/>
  <c r="I14" i="11"/>
  <c r="V14" i="11" s="1"/>
  <c r="K18" i="11"/>
  <c r="K9" i="11"/>
  <c r="H15" i="11"/>
  <c r="K15" i="11"/>
  <c r="J15" i="11"/>
  <c r="Y23" i="14"/>
  <c r="V8" i="11"/>
  <c r="R8" i="11"/>
  <c r="V10" i="11"/>
  <c r="R10" i="11"/>
  <c r="AD13" i="14"/>
  <c r="AE13" i="14" s="1"/>
  <c r="AF13" i="14" s="1"/>
  <c r="AD47" i="14"/>
  <c r="AE47" i="14" s="1"/>
  <c r="AF47" i="14" s="1"/>
  <c r="AD45" i="14"/>
  <c r="AE45" i="14" s="1"/>
  <c r="AF45" i="14" s="1"/>
  <c r="AD27" i="14"/>
  <c r="AE27" i="14" s="1"/>
  <c r="AF27" i="14" s="1"/>
  <c r="AD15" i="14"/>
  <c r="AE15" i="14" s="1"/>
  <c r="AF15" i="14" s="1"/>
  <c r="AD12" i="14"/>
  <c r="AE12" i="14" s="1"/>
  <c r="AF12" i="14" s="1"/>
  <c r="AD24" i="14"/>
  <c r="AE24" i="14" s="1"/>
  <c r="AF24" i="14" s="1"/>
  <c r="U11" i="14"/>
  <c r="V11" i="14" s="1"/>
  <c r="W11" i="14" s="1"/>
  <c r="R8" i="16"/>
  <c r="R7" i="16"/>
  <c r="S7" i="16" s="1"/>
  <c r="T7" i="16" s="1"/>
  <c r="U7" i="16" s="1"/>
  <c r="V32" i="16"/>
  <c r="V16" i="16"/>
  <c r="V37" i="16"/>
  <c r="V34" i="16"/>
  <c r="V33" i="16"/>
  <c r="V17" i="16"/>
  <c r="P7" i="16"/>
  <c r="M7" i="16" s="1"/>
  <c r="V36" i="16"/>
  <c r="V35" i="16"/>
  <c r="W9" i="16"/>
  <c r="X9" i="16" s="1"/>
  <c r="Y9" i="16" s="1"/>
  <c r="M20" i="14"/>
  <c r="N20" i="14" s="1"/>
  <c r="O20" i="14" s="1"/>
  <c r="U16" i="14"/>
  <c r="M45" i="14"/>
  <c r="N45" i="14" s="1"/>
  <c r="O45" i="14" s="1"/>
  <c r="M23" i="14"/>
  <c r="N23" i="14" s="1"/>
  <c r="O23" i="14" s="1"/>
  <c r="U24" i="14"/>
  <c r="V24" i="14" s="1"/>
  <c r="W24" i="14" s="1"/>
  <c r="U19" i="14"/>
  <c r="V19" i="14" s="1"/>
  <c r="W19" i="14" s="1"/>
  <c r="U28" i="14"/>
  <c r="V28" i="14" s="1"/>
  <c r="W28" i="14" s="1"/>
  <c r="U20" i="14"/>
  <c r="V20" i="14" s="1"/>
  <c r="W20" i="14" s="1"/>
  <c r="U12" i="14"/>
  <c r="V12" i="14" s="1"/>
  <c r="W12" i="14" s="1"/>
  <c r="U35" i="14"/>
  <c r="V35" i="14" s="1"/>
  <c r="W35" i="14" s="1"/>
  <c r="M15" i="14"/>
  <c r="M44" i="14"/>
  <c r="N44" i="14" s="1"/>
  <c r="O44" i="14" s="1"/>
  <c r="U39" i="14"/>
  <c r="V39" i="14" s="1"/>
  <c r="W39" i="14" s="1"/>
  <c r="U23" i="14"/>
  <c r="V23" i="14" s="1"/>
  <c r="W23" i="14" s="1"/>
  <c r="U15" i="14"/>
  <c r="M51" i="14"/>
  <c r="N51" i="14" s="1"/>
  <c r="O51" i="14" s="1"/>
  <c r="M19" i="14"/>
  <c r="N19" i="14" s="1"/>
  <c r="O19" i="14" s="1"/>
  <c r="M32" i="14"/>
  <c r="N32" i="14" s="1"/>
  <c r="O32" i="14" s="1"/>
  <c r="M16" i="14"/>
  <c r="M37" i="14"/>
  <c r="N37" i="14" s="1"/>
  <c r="O37" i="14" s="1"/>
  <c r="M17" i="14"/>
  <c r="M10" i="14"/>
  <c r="N10" i="14" s="1"/>
  <c r="O10" i="14" s="1"/>
  <c r="U50" i="14"/>
  <c r="V50" i="14" s="1"/>
  <c r="W50" i="14" s="1"/>
  <c r="U34" i="14"/>
  <c r="V34" i="14" s="1"/>
  <c r="W34" i="14" s="1"/>
  <c r="U22" i="14"/>
  <c r="V22" i="14" s="1"/>
  <c r="W22" i="14" s="1"/>
  <c r="U18" i="14"/>
  <c r="U14" i="14"/>
  <c r="V14" i="14" s="1"/>
  <c r="W14" i="14" s="1"/>
  <c r="U10" i="14"/>
  <c r="V10" i="14" s="1"/>
  <c r="W10" i="14" s="1"/>
  <c r="U49" i="14"/>
  <c r="V49" i="14" s="1"/>
  <c r="W49" i="14" s="1"/>
  <c r="U33" i="14"/>
  <c r="V33" i="14" s="1"/>
  <c r="W33" i="14" s="1"/>
  <c r="U21" i="14"/>
  <c r="V21" i="14" s="1"/>
  <c r="W21" i="14" s="1"/>
  <c r="U17" i="14"/>
  <c r="U13" i="14"/>
  <c r="V13" i="14" s="1"/>
  <c r="W13" i="14" s="1"/>
  <c r="M33" i="14"/>
  <c r="N33" i="14" s="1"/>
  <c r="O33" i="14" s="1"/>
  <c r="M13" i="14"/>
  <c r="N13" i="14" s="1"/>
  <c r="O13" i="14" s="1"/>
  <c r="M14" i="14"/>
  <c r="N14" i="14" s="1"/>
  <c r="O14" i="14" s="1"/>
  <c r="N15" i="14" s="1"/>
  <c r="O15" i="14" s="1"/>
  <c r="M50" i="14"/>
  <c r="N50" i="14" s="1"/>
  <c r="O50" i="14" s="1"/>
  <c r="Z9" i="14"/>
  <c r="AA9" i="14" s="1"/>
  <c r="AB9" i="14" s="1"/>
  <c r="Z11" i="14"/>
  <c r="AA11" i="14" s="1"/>
  <c r="AB11" i="14" s="1"/>
  <c r="Z15" i="14"/>
  <c r="AA15" i="14" s="1"/>
  <c r="AB15" i="14" s="1"/>
  <c r="AA23" i="14"/>
  <c r="AB23" i="14" s="1"/>
  <c r="Z31" i="14"/>
  <c r="AA31" i="14" s="1"/>
  <c r="AB31" i="14" s="1"/>
  <c r="Z39" i="14"/>
  <c r="AA39" i="14" s="1"/>
  <c r="AB39" i="14" s="1"/>
  <c r="Z47" i="14"/>
  <c r="AA47" i="14" s="1"/>
  <c r="AB47" i="14" s="1"/>
  <c r="Z55" i="14"/>
  <c r="AA55" i="14" s="1"/>
  <c r="AB55" i="14" s="1"/>
  <c r="Z7" i="14"/>
  <c r="AA7" i="14" s="1"/>
  <c r="AB7" i="14" s="1"/>
  <c r="Z8" i="14"/>
  <c r="AA8" i="14" s="1"/>
  <c r="AB8" i="14" s="1"/>
  <c r="Z10" i="14"/>
  <c r="AA10" i="14" s="1"/>
  <c r="AB10" i="14" s="1"/>
  <c r="Z12" i="14"/>
  <c r="AA12" i="14" s="1"/>
  <c r="AB12" i="14" s="1"/>
  <c r="Z20" i="14"/>
  <c r="AA20" i="14" s="1"/>
  <c r="AB20" i="14" s="1"/>
  <c r="Z28" i="14"/>
  <c r="AA28" i="14" s="1"/>
  <c r="AB28" i="14" s="1"/>
  <c r="Z36" i="14"/>
  <c r="AA36" i="14" s="1"/>
  <c r="AB36" i="14" s="1"/>
  <c r="Z44" i="14"/>
  <c r="AA44" i="14" s="1"/>
  <c r="AB44" i="14" s="1"/>
  <c r="Z52" i="14"/>
  <c r="AA52" i="14" s="1"/>
  <c r="AB52" i="14" s="1"/>
  <c r="M8" i="14"/>
  <c r="N8" i="14" s="1"/>
  <c r="O8" i="14" s="1"/>
  <c r="M42" i="14"/>
  <c r="N42" i="14" s="1"/>
  <c r="O42" i="14" s="1"/>
  <c r="M18" i="14"/>
  <c r="M9" i="14"/>
  <c r="N9" i="14" s="1"/>
  <c r="O9" i="14" s="1"/>
  <c r="U9" i="14"/>
  <c r="V9" i="14" s="1"/>
  <c r="W9" i="14" s="1"/>
  <c r="U8" i="14"/>
  <c r="V8" i="14" s="1"/>
  <c r="W8" i="14" s="1"/>
  <c r="U7" i="14"/>
  <c r="V7" i="14" s="1"/>
  <c r="W7" i="14" s="1"/>
  <c r="Q8" i="14"/>
  <c r="Q10" i="14"/>
  <c r="Q9" i="14"/>
  <c r="Q7" i="14"/>
  <c r="Q13" i="14"/>
  <c r="Q29" i="14"/>
  <c r="Q45" i="14"/>
  <c r="Q12" i="14"/>
  <c r="R12" i="14" s="1"/>
  <c r="S12" i="14" s="1"/>
  <c r="Q16" i="14"/>
  <c r="Q32" i="14"/>
  <c r="R32" i="14" s="1"/>
  <c r="S32" i="14" s="1"/>
  <c r="Q48" i="14"/>
  <c r="Q11" i="14"/>
  <c r="R11" i="14" s="1"/>
  <c r="S11" i="14" s="1"/>
  <c r="Q15" i="14"/>
  <c r="R15" i="14" s="1"/>
  <c r="S15" i="14" s="1"/>
  <c r="R16" i="14" s="1"/>
  <c r="S16" i="14" s="1"/>
  <c r="Q31" i="14"/>
  <c r="R31" i="14" s="1"/>
  <c r="S31" i="14" s="1"/>
  <c r="Q47" i="14"/>
  <c r="R47" i="14" s="1"/>
  <c r="S47" i="14" s="1"/>
  <c r="Q18" i="14"/>
  <c r="Q34" i="14"/>
  <c r="R34" i="14" s="1"/>
  <c r="S34" i="14" s="1"/>
  <c r="Q50" i="14"/>
  <c r="R50" i="14" s="1"/>
  <c r="S50" i="14" s="1"/>
  <c r="M12" i="14"/>
  <c r="N12" i="14" s="1"/>
  <c r="O12" i="14" s="1"/>
  <c r="V15" i="14"/>
  <c r="W15" i="14" s="1"/>
  <c r="R9" i="14"/>
  <c r="S9" i="14" s="1"/>
  <c r="R7" i="14"/>
  <c r="S7" i="14" s="1"/>
  <c r="R8" i="14"/>
  <c r="S8" i="14" s="1"/>
  <c r="R10" i="14"/>
  <c r="S10" i="14" s="1"/>
  <c r="R29" i="14"/>
  <c r="S29" i="14" s="1"/>
  <c r="R45" i="14"/>
  <c r="S45" i="14" s="1"/>
  <c r="R49" i="14"/>
  <c r="S49" i="14" s="1"/>
  <c r="R53" i="14"/>
  <c r="S53" i="14" s="1"/>
  <c r="R48" i="14"/>
  <c r="S48" i="14" s="1"/>
  <c r="R52" i="14"/>
  <c r="S52" i="14" s="1"/>
  <c r="R56" i="14"/>
  <c r="S56" i="14" s="1"/>
  <c r="M11" i="14"/>
  <c r="N11" i="14" s="1"/>
  <c r="O11" i="14" s="1"/>
  <c r="R11" i="11"/>
  <c r="I7" i="11"/>
  <c r="O7" i="11" s="1"/>
  <c r="G22" i="11"/>
  <c r="G41" i="18"/>
  <c r="G10" i="11"/>
  <c r="G26" i="11"/>
  <c r="G14" i="11"/>
  <c r="G17" i="11"/>
  <c r="G11" i="11"/>
  <c r="G18" i="11"/>
  <c r="G19" i="11"/>
  <c r="R22" i="11"/>
  <c r="R25" i="11"/>
  <c r="R16" i="11"/>
  <c r="R21" i="11"/>
  <c r="R10" i="23"/>
  <c r="S10" i="23" s="1"/>
  <c r="T10" i="23" s="1"/>
  <c r="R12" i="23"/>
  <c r="S12" i="23" s="1"/>
  <c r="T12" i="23" s="1"/>
  <c r="R14" i="23"/>
  <c r="R7" i="23"/>
  <c r="S7" i="23" s="1"/>
  <c r="T7" i="23" s="1"/>
  <c r="R9" i="23"/>
  <c r="R11" i="23"/>
  <c r="S11" i="23" s="1"/>
  <c r="T11" i="23" s="1"/>
  <c r="R13" i="23"/>
  <c r="R15" i="23"/>
  <c r="R8" i="23"/>
  <c r="S8" i="23" s="1"/>
  <c r="T8" i="23" s="1"/>
  <c r="R18" i="23"/>
  <c r="S18" i="23" s="1"/>
  <c r="T18" i="23" s="1"/>
  <c r="R22" i="23"/>
  <c r="R26" i="23"/>
  <c r="S26" i="23" s="1"/>
  <c r="T26" i="23" s="1"/>
  <c r="R30" i="23"/>
  <c r="S30" i="23" s="1"/>
  <c r="T30" i="23" s="1"/>
  <c r="R34" i="23"/>
  <c r="S34" i="23" s="1"/>
  <c r="T34" i="23" s="1"/>
  <c r="R38" i="23"/>
  <c r="S38" i="23" s="1"/>
  <c r="T38" i="23" s="1"/>
  <c r="R42" i="23"/>
  <c r="S42" i="23" s="1"/>
  <c r="T42" i="23" s="1"/>
  <c r="R46" i="23"/>
  <c r="S46" i="23" s="1"/>
  <c r="T46" i="23" s="1"/>
  <c r="R50" i="23"/>
  <c r="S50" i="23" s="1"/>
  <c r="T50" i="23" s="1"/>
  <c r="R54" i="23"/>
  <c r="S54" i="23" s="1"/>
  <c r="T54" i="23" s="1"/>
  <c r="R17" i="23"/>
  <c r="S17" i="23" s="1"/>
  <c r="T17" i="23" s="1"/>
  <c r="R21" i="23"/>
  <c r="R25" i="23"/>
  <c r="S25" i="23" s="1"/>
  <c r="T25" i="23" s="1"/>
  <c r="R29" i="23"/>
  <c r="S29" i="23" s="1"/>
  <c r="T29" i="23" s="1"/>
  <c r="R33" i="23"/>
  <c r="S33" i="23" s="1"/>
  <c r="T33" i="23" s="1"/>
  <c r="R37" i="23"/>
  <c r="S37" i="23" s="1"/>
  <c r="T37" i="23" s="1"/>
  <c r="R41" i="23"/>
  <c r="S41" i="23" s="1"/>
  <c r="T41" i="23" s="1"/>
  <c r="R45" i="23"/>
  <c r="S45" i="23" s="1"/>
  <c r="T45" i="23" s="1"/>
  <c r="R49" i="23"/>
  <c r="S49" i="23" s="1"/>
  <c r="T49" i="23" s="1"/>
  <c r="R53" i="23"/>
  <c r="S53" i="23" s="1"/>
  <c r="T53" i="23" s="1"/>
  <c r="R16" i="23"/>
  <c r="S16" i="23" s="1"/>
  <c r="T16" i="23" s="1"/>
  <c r="R20" i="23"/>
  <c r="R24" i="23"/>
  <c r="S24" i="23" s="1"/>
  <c r="T24" i="23" s="1"/>
  <c r="R28" i="23"/>
  <c r="S28" i="23" s="1"/>
  <c r="T28" i="23" s="1"/>
  <c r="R32" i="23"/>
  <c r="S32" i="23" s="1"/>
  <c r="T32" i="23" s="1"/>
  <c r="R36" i="23"/>
  <c r="S36" i="23" s="1"/>
  <c r="T36" i="23" s="1"/>
  <c r="R40" i="23"/>
  <c r="S40" i="23" s="1"/>
  <c r="T40" i="23" s="1"/>
  <c r="R44" i="23"/>
  <c r="S44" i="23" s="1"/>
  <c r="T44" i="23" s="1"/>
  <c r="R48" i="23"/>
  <c r="S48" i="23" s="1"/>
  <c r="T48" i="23" s="1"/>
  <c r="R52" i="23"/>
  <c r="S52" i="23" s="1"/>
  <c r="T52" i="23" s="1"/>
  <c r="R56" i="23"/>
  <c r="S56" i="23" s="1"/>
  <c r="T56" i="23" s="1"/>
  <c r="R19" i="23"/>
  <c r="R23" i="23"/>
  <c r="S23" i="23" s="1"/>
  <c r="T23" i="23" s="1"/>
  <c r="R27" i="23"/>
  <c r="S27" i="23" s="1"/>
  <c r="T27" i="23" s="1"/>
  <c r="R31" i="23"/>
  <c r="S31" i="23" s="1"/>
  <c r="T31" i="23" s="1"/>
  <c r="R35" i="23"/>
  <c r="S35" i="23" s="1"/>
  <c r="T35" i="23" s="1"/>
  <c r="R39" i="23"/>
  <c r="S39" i="23" s="1"/>
  <c r="T39" i="23" s="1"/>
  <c r="R43" i="23"/>
  <c r="S43" i="23" s="1"/>
  <c r="T43" i="23" s="1"/>
  <c r="R47" i="23"/>
  <c r="S47" i="23" s="1"/>
  <c r="T47" i="23" s="1"/>
  <c r="R51" i="23"/>
  <c r="S51" i="23" s="1"/>
  <c r="T51" i="23" s="1"/>
  <c r="R55" i="23"/>
  <c r="S55" i="23" s="1"/>
  <c r="T55" i="23" s="1"/>
  <c r="S9" i="23"/>
  <c r="T9" i="23" s="1"/>
  <c r="N7" i="23"/>
  <c r="O7" i="23" s="1"/>
  <c r="P7" i="23" s="1"/>
  <c r="N9" i="23"/>
  <c r="O9" i="23" s="1"/>
  <c r="P9" i="23" s="1"/>
  <c r="N8" i="23"/>
  <c r="O8" i="23" s="1"/>
  <c r="P8" i="23" s="1"/>
  <c r="N10" i="23"/>
  <c r="O10" i="23" s="1"/>
  <c r="P10" i="23" s="1"/>
  <c r="N55" i="23"/>
  <c r="O55" i="23" s="1"/>
  <c r="P55" i="23" s="1"/>
  <c r="N47" i="23"/>
  <c r="O47" i="23" s="1"/>
  <c r="P47" i="23" s="1"/>
  <c r="N43" i="23"/>
  <c r="O43" i="23" s="1"/>
  <c r="P43" i="23" s="1"/>
  <c r="N38" i="23"/>
  <c r="O38" i="23" s="1"/>
  <c r="P38" i="23" s="1"/>
  <c r="N56" i="23"/>
  <c r="O56" i="23" s="1"/>
  <c r="P56" i="23" s="1"/>
  <c r="N46" i="23"/>
  <c r="O46" i="23" s="1"/>
  <c r="P46" i="23" s="1"/>
  <c r="N42" i="23"/>
  <c r="O42" i="23" s="1"/>
  <c r="P42" i="23" s="1"/>
  <c r="N35" i="23"/>
  <c r="O35" i="23" s="1"/>
  <c r="P35" i="23" s="1"/>
  <c r="N51" i="23"/>
  <c r="O51" i="23" s="1"/>
  <c r="P51" i="23" s="1"/>
  <c r="N49" i="23"/>
  <c r="O49" i="23" s="1"/>
  <c r="P49" i="23" s="1"/>
  <c r="N40" i="23"/>
  <c r="O40" i="23" s="1"/>
  <c r="P40" i="23" s="1"/>
  <c r="N36" i="23"/>
  <c r="O36" i="23" s="1"/>
  <c r="P36" i="23" s="1"/>
  <c r="N33" i="23"/>
  <c r="O33" i="23" s="1"/>
  <c r="P33" i="23" s="1"/>
  <c r="N31" i="23"/>
  <c r="O31" i="23" s="1"/>
  <c r="P31" i="23" s="1"/>
  <c r="N29" i="23"/>
  <c r="O29" i="23" s="1"/>
  <c r="P29" i="23" s="1"/>
  <c r="N27" i="23"/>
  <c r="O27" i="23" s="1"/>
  <c r="P27" i="23" s="1"/>
  <c r="N25" i="23"/>
  <c r="O25" i="23" s="1"/>
  <c r="P25" i="23" s="1"/>
  <c r="N23" i="23"/>
  <c r="O23" i="23" s="1"/>
  <c r="P23" i="23" s="1"/>
  <c r="N21" i="23"/>
  <c r="N19" i="23"/>
  <c r="N17" i="23"/>
  <c r="N15" i="23"/>
  <c r="N13" i="23"/>
  <c r="N53" i="23"/>
  <c r="O53" i="23" s="1"/>
  <c r="P53" i="23" s="1"/>
  <c r="N45" i="23"/>
  <c r="O45" i="23" s="1"/>
  <c r="P45" i="23" s="1"/>
  <c r="N41" i="23"/>
  <c r="O41" i="23" s="1"/>
  <c r="P41" i="23" s="1"/>
  <c r="N11" i="23"/>
  <c r="O11" i="23" s="1"/>
  <c r="P11" i="23" s="1"/>
  <c r="N54" i="23"/>
  <c r="O54" i="23" s="1"/>
  <c r="P54" i="23" s="1"/>
  <c r="N44" i="23"/>
  <c r="O44" i="23" s="1"/>
  <c r="P44" i="23" s="1"/>
  <c r="N39" i="23"/>
  <c r="O39" i="23" s="1"/>
  <c r="P39" i="23" s="1"/>
  <c r="N52" i="23"/>
  <c r="O52" i="23" s="1"/>
  <c r="P52" i="23" s="1"/>
  <c r="N50" i="23"/>
  <c r="O50" i="23" s="1"/>
  <c r="P50" i="23" s="1"/>
  <c r="N48" i="23"/>
  <c r="O48" i="23" s="1"/>
  <c r="P48" i="23" s="1"/>
  <c r="N37" i="23"/>
  <c r="O37" i="23" s="1"/>
  <c r="P37" i="23" s="1"/>
  <c r="N34" i="23"/>
  <c r="O34" i="23" s="1"/>
  <c r="P34" i="23" s="1"/>
  <c r="N32" i="23"/>
  <c r="O32" i="23" s="1"/>
  <c r="P32" i="23" s="1"/>
  <c r="N30" i="23"/>
  <c r="O30" i="23" s="1"/>
  <c r="P30" i="23" s="1"/>
  <c r="N28" i="23"/>
  <c r="O28" i="23" s="1"/>
  <c r="P28" i="23" s="1"/>
  <c r="N26" i="23"/>
  <c r="O26" i="23" s="1"/>
  <c r="P26" i="23" s="1"/>
  <c r="N24" i="23"/>
  <c r="O24" i="23" s="1"/>
  <c r="P24" i="23" s="1"/>
  <c r="N22" i="23"/>
  <c r="N20" i="23"/>
  <c r="N18" i="23"/>
  <c r="N16" i="23"/>
  <c r="N14" i="23"/>
  <c r="N12" i="23"/>
  <c r="O12" i="23" s="1"/>
  <c r="P12" i="23" s="1"/>
  <c r="N9" i="20"/>
  <c r="M8" i="20"/>
  <c r="V33" i="18"/>
  <c r="R33" i="18"/>
  <c r="V7" i="18"/>
  <c r="O7" i="18"/>
  <c r="S7" i="18"/>
  <c r="T7" i="18" s="1"/>
  <c r="U7" i="18" s="1"/>
  <c r="V19" i="16"/>
  <c r="V30" i="16"/>
  <c r="V28" i="16"/>
  <c r="V25" i="16"/>
  <c r="V23" i="16"/>
  <c r="V21" i="16"/>
  <c r="V10" i="16"/>
  <c r="V18" i="16"/>
  <c r="V27" i="16"/>
  <c r="V13" i="16"/>
  <c r="V24" i="16"/>
  <c r="V20" i="16"/>
  <c r="V29" i="16"/>
  <c r="V26" i="16"/>
  <c r="V12" i="16"/>
  <c r="V11" i="16"/>
  <c r="V22" i="16"/>
  <c r="V31" i="16"/>
  <c r="V15" i="16"/>
  <c r="V14" i="16"/>
  <c r="R10" i="16"/>
  <c r="E13" i="11"/>
  <c r="J7" i="11"/>
  <c r="K7" i="11"/>
  <c r="E15" i="11"/>
  <c r="E17" i="11"/>
  <c r="E21" i="11"/>
  <c r="E23" i="11"/>
  <c r="F25" i="11"/>
  <c r="F13" i="11"/>
  <c r="F15" i="11"/>
  <c r="F17" i="11"/>
  <c r="F21" i="11"/>
  <c r="F23" i="11"/>
  <c r="E25" i="11"/>
  <c r="F12" i="11"/>
  <c r="E10" i="11"/>
  <c r="E28" i="11"/>
  <c r="E27" i="11"/>
  <c r="F30" i="11"/>
  <c r="F28" i="11"/>
  <c r="G24" i="11"/>
  <c r="G16" i="11"/>
  <c r="G30" i="11"/>
  <c r="G29" i="11"/>
  <c r="R30" i="11"/>
  <c r="G13" i="11"/>
  <c r="F7" i="11"/>
  <c r="G7" i="11"/>
  <c r="F14" i="11"/>
  <c r="F16" i="11"/>
  <c r="F20" i="11"/>
  <c r="F22" i="11"/>
  <c r="F24" i="11"/>
  <c r="E12" i="11"/>
  <c r="E14" i="11"/>
  <c r="E16" i="11"/>
  <c r="E20" i="11"/>
  <c r="E22" i="11"/>
  <c r="E24" i="11"/>
  <c r="F10" i="11"/>
  <c r="E30" i="11"/>
  <c r="E29" i="11"/>
  <c r="F29" i="11"/>
  <c r="F27" i="11"/>
  <c r="G23" i="11"/>
  <c r="G15" i="11"/>
  <c r="G20" i="11"/>
  <c r="G27" i="11"/>
  <c r="G28" i="11"/>
  <c r="R29" i="11"/>
  <c r="R27" i="11"/>
  <c r="G21" i="11"/>
  <c r="G25" i="11"/>
  <c r="R9" i="16"/>
  <c r="F11" i="11"/>
  <c r="E11" i="11"/>
  <c r="F8" i="11"/>
  <c r="E8" i="11"/>
  <c r="G9" i="11"/>
  <c r="F9" i="11"/>
  <c r="E9" i="11"/>
  <c r="AX114" i="5"/>
  <c r="AW114" i="5"/>
  <c r="AX118" i="5"/>
  <c r="AW118" i="5"/>
  <c r="AX123" i="5"/>
  <c r="AW123" i="5"/>
  <c r="AX127" i="5"/>
  <c r="AX131" i="5"/>
  <c r="AX135" i="5"/>
  <c r="AX139" i="5"/>
  <c r="AX112" i="5"/>
  <c r="AX116" i="5"/>
  <c r="AX120" i="5"/>
  <c r="AX125" i="5"/>
  <c r="AX129" i="5"/>
  <c r="AX133" i="5"/>
  <c r="AX137" i="5"/>
  <c r="AW161" i="5"/>
  <c r="AW143" i="5"/>
  <c r="AW242" i="5"/>
  <c r="AW113" i="5"/>
  <c r="AW117" i="5"/>
  <c r="AW121" i="5"/>
  <c r="AW124" i="5"/>
  <c r="AW132" i="5"/>
  <c r="AW140" i="5"/>
  <c r="AX98" i="5"/>
  <c r="AW111" i="5"/>
  <c r="AW115" i="5"/>
  <c r="AW119" i="5"/>
  <c r="AX241" i="5"/>
  <c r="AX245" i="5"/>
  <c r="AW250" i="5"/>
  <c r="AW170" i="5"/>
  <c r="AW122" i="5"/>
  <c r="AW126" i="5"/>
  <c r="AW130" i="5"/>
  <c r="AW134" i="5"/>
  <c r="AW138" i="5"/>
  <c r="AW142" i="5"/>
  <c r="AW146" i="5"/>
  <c r="AW151" i="5"/>
  <c r="AW155" i="5"/>
  <c r="AW160" i="5"/>
  <c r="AW164" i="5"/>
  <c r="AW243" i="5"/>
  <c r="AW246" i="5"/>
  <c r="AW76" i="5"/>
  <c r="AW33" i="5"/>
  <c r="AW147" i="5"/>
  <c r="AW150" i="5"/>
  <c r="AW128" i="5"/>
  <c r="AW136" i="5"/>
  <c r="AW211" i="5"/>
  <c r="AW219" i="5"/>
  <c r="AW11" i="5"/>
  <c r="AW13" i="5"/>
  <c r="AW15" i="5"/>
  <c r="AW17" i="5"/>
  <c r="AW19" i="5"/>
  <c r="AW21" i="5"/>
  <c r="AW23" i="5"/>
  <c r="AW25" i="5"/>
  <c r="AW27" i="5"/>
  <c r="AW29" i="5"/>
  <c r="AW31" i="5"/>
  <c r="AW104" i="5"/>
  <c r="AW108" i="5"/>
  <c r="AW174" i="5"/>
  <c r="AW176" i="5"/>
  <c r="AW178" i="5"/>
  <c r="AW180" i="5"/>
  <c r="AW182" i="5"/>
  <c r="AW184" i="5"/>
  <c r="AW188" i="5"/>
  <c r="AW192" i="5"/>
  <c r="AW196" i="5"/>
  <c r="AW200" i="5"/>
  <c r="AW204" i="5"/>
  <c r="AW68" i="5"/>
  <c r="AW72" i="5"/>
  <c r="AW75" i="5"/>
  <c r="AW78" i="5"/>
  <c r="AW82" i="5"/>
  <c r="AW86" i="5"/>
  <c r="AW90" i="5"/>
  <c r="AW94" i="5"/>
  <c r="AW99" i="5"/>
  <c r="AW101" i="5"/>
  <c r="AW105" i="5"/>
  <c r="AW109" i="5"/>
  <c r="AW210" i="5"/>
  <c r="AW214" i="5"/>
  <c r="AW218" i="5"/>
  <c r="AW222" i="5"/>
  <c r="AW226" i="5"/>
  <c r="AW10" i="5"/>
  <c r="AW12" i="5"/>
  <c r="AW14" i="5"/>
  <c r="AW16" i="5"/>
  <c r="AW18" i="5"/>
  <c r="AW20" i="5"/>
  <c r="AW22" i="5"/>
  <c r="AW24" i="5"/>
  <c r="AW26" i="5"/>
  <c r="AW28" i="5"/>
  <c r="AW30" i="5"/>
  <c r="AW32" i="5"/>
  <c r="AW247" i="5"/>
  <c r="AW231" i="5"/>
  <c r="AW235" i="5"/>
  <c r="AW238" i="5"/>
  <c r="AW239" i="5"/>
  <c r="AW258" i="5"/>
  <c r="AW9" i="5"/>
  <c r="AW35" i="5"/>
  <c r="AW39" i="5"/>
  <c r="AW43" i="5"/>
  <c r="AW47" i="5"/>
  <c r="AW51" i="5"/>
  <c r="AW55" i="5"/>
  <c r="AW60" i="5"/>
  <c r="AW64" i="5"/>
  <c r="AW67" i="5"/>
  <c r="AW69" i="5"/>
  <c r="AW71" i="5"/>
  <c r="AW73" i="5"/>
  <c r="AW77" i="5"/>
  <c r="AW79" i="5"/>
  <c r="AW81" i="5"/>
  <c r="AW83" i="5"/>
  <c r="AW85" i="5"/>
  <c r="AW87" i="5"/>
  <c r="AW89" i="5"/>
  <c r="AW91" i="5"/>
  <c r="AW93" i="5"/>
  <c r="AW95" i="5"/>
  <c r="AW97" i="5"/>
  <c r="AW144" i="5"/>
  <c r="AW153" i="5"/>
  <c r="AW162" i="5"/>
  <c r="AW249" i="5"/>
  <c r="AW252" i="5"/>
  <c r="AW244" i="5"/>
  <c r="AW169" i="5"/>
  <c r="AW173" i="5"/>
  <c r="AW177" i="5"/>
  <c r="AW181" i="5"/>
  <c r="AW187" i="5"/>
  <c r="AW191" i="5"/>
  <c r="AW195" i="5"/>
  <c r="AW199" i="5"/>
  <c r="AW203" i="5"/>
  <c r="AW207" i="5"/>
  <c r="AW209" i="5"/>
  <c r="AW213" i="5"/>
  <c r="AW217" i="5"/>
  <c r="AW100" i="5"/>
  <c r="AW102" i="5"/>
  <c r="AW106" i="5"/>
  <c r="AW168" i="5"/>
  <c r="AW172" i="5"/>
  <c r="AW186" i="5"/>
  <c r="AW190" i="5"/>
  <c r="AW194" i="5"/>
  <c r="AW198" i="5"/>
  <c r="AW202" i="5"/>
  <c r="AW206" i="5"/>
  <c r="AW248" i="5"/>
  <c r="AW66" i="5"/>
  <c r="AW70" i="5"/>
  <c r="AW74" i="5"/>
  <c r="AW80" i="5"/>
  <c r="AW84" i="5"/>
  <c r="AW88" i="5"/>
  <c r="AW92" i="5"/>
  <c r="AW96" i="5"/>
  <c r="AW103" i="5"/>
  <c r="AW107" i="5"/>
  <c r="AW212" i="5"/>
  <c r="AW216" i="5"/>
  <c r="AW220" i="5"/>
  <c r="AW224" i="5"/>
  <c r="AW229" i="5"/>
  <c r="AW233" i="5"/>
  <c r="AW237" i="5"/>
  <c r="AW240" i="5"/>
  <c r="AX236" i="5"/>
  <c r="AW37" i="5"/>
  <c r="AW41" i="5"/>
  <c r="AW45" i="5"/>
  <c r="AW49" i="5"/>
  <c r="AW53" i="5"/>
  <c r="AW58" i="5"/>
  <c r="AW62" i="5"/>
  <c r="AW148" i="5"/>
  <c r="AW157" i="5"/>
  <c r="AW166" i="5"/>
  <c r="AW34" i="5"/>
  <c r="AW36" i="5"/>
  <c r="AW38" i="5"/>
  <c r="AW40" i="5"/>
  <c r="AW42" i="5"/>
  <c r="AW44" i="5"/>
  <c r="AW46" i="5"/>
  <c r="AW48" i="5"/>
  <c r="AW50" i="5"/>
  <c r="AW52" i="5"/>
  <c r="AW54" i="5"/>
  <c r="AW56" i="5"/>
  <c r="AW59" i="5"/>
  <c r="AW61" i="5"/>
  <c r="AW63" i="5"/>
  <c r="AW65" i="5"/>
  <c r="AW251" i="5"/>
  <c r="AW167" i="5"/>
  <c r="AW171" i="5"/>
  <c r="AW175" i="5"/>
  <c r="AW179" i="5"/>
  <c r="AW185" i="5"/>
  <c r="AW189" i="5"/>
  <c r="AW193" i="5"/>
  <c r="AW197" i="5"/>
  <c r="AW201" i="5"/>
  <c r="AW205" i="5"/>
  <c r="AW208" i="5"/>
  <c r="AW228" i="5"/>
  <c r="AW232" i="5"/>
  <c r="AX230" i="5"/>
  <c r="AX234" i="5"/>
  <c r="AX223" i="5"/>
  <c r="AX7" i="5"/>
  <c r="AX6" i="5"/>
  <c r="Q54" i="14" l="1"/>
  <c r="R54" i="14" s="1"/>
  <c r="S54" i="14" s="1"/>
  <c r="Q38" i="14"/>
  <c r="R38" i="14" s="1"/>
  <c r="S38" i="14" s="1"/>
  <c r="Q51" i="14"/>
  <c r="R51" i="14" s="1"/>
  <c r="S51" i="14" s="1"/>
  <c r="Q35" i="14"/>
  <c r="R35" i="14" s="1"/>
  <c r="S35" i="14" s="1"/>
  <c r="Q19" i="14"/>
  <c r="R19" i="14" s="1"/>
  <c r="S19" i="14" s="1"/>
  <c r="Q52" i="14"/>
  <c r="Q36" i="14"/>
  <c r="R36" i="14" s="1"/>
  <c r="S36" i="14" s="1"/>
  <c r="Q20" i="14"/>
  <c r="R20" i="14" s="1"/>
  <c r="S20" i="14" s="1"/>
  <c r="Q49" i="14"/>
  <c r="Q33" i="14"/>
  <c r="R33" i="14" s="1"/>
  <c r="S33" i="14" s="1"/>
  <c r="M34" i="14"/>
  <c r="N34" i="14" s="1"/>
  <c r="O34" i="14" s="1"/>
  <c r="Z54" i="14"/>
  <c r="AA54" i="14" s="1"/>
  <c r="AB54" i="14" s="1"/>
  <c r="Z46" i="14"/>
  <c r="AA46" i="14" s="1"/>
  <c r="AB46" i="14" s="1"/>
  <c r="Z38" i="14"/>
  <c r="AA38" i="14" s="1"/>
  <c r="AB38" i="14" s="1"/>
  <c r="Z30" i="14"/>
  <c r="AA30" i="14" s="1"/>
  <c r="AB30" i="14" s="1"/>
  <c r="Z22" i="14"/>
  <c r="AA22" i="14" s="1"/>
  <c r="AB22" i="14" s="1"/>
  <c r="Z14" i="14"/>
  <c r="AA14" i="14" s="1"/>
  <c r="AB14" i="14" s="1"/>
  <c r="Z49" i="14"/>
  <c r="AA49" i="14" s="1"/>
  <c r="AB49" i="14" s="1"/>
  <c r="Z41" i="14"/>
  <c r="AA41" i="14" s="1"/>
  <c r="AB41" i="14" s="1"/>
  <c r="Z33" i="14"/>
  <c r="AA33" i="14" s="1"/>
  <c r="AB33" i="14" s="1"/>
  <c r="Z25" i="14"/>
  <c r="AA25" i="14" s="1"/>
  <c r="AB25" i="14" s="1"/>
  <c r="Z17" i="14"/>
  <c r="M46" i="14"/>
  <c r="N46" i="14" s="1"/>
  <c r="O46" i="14" s="1"/>
  <c r="M25" i="14"/>
  <c r="N25" i="14" s="1"/>
  <c r="O25" i="14" s="1"/>
  <c r="U29" i="14"/>
  <c r="V29" i="14" s="1"/>
  <c r="W29" i="14" s="1"/>
  <c r="U45" i="14"/>
  <c r="V45" i="14" s="1"/>
  <c r="W45" i="14" s="1"/>
  <c r="U30" i="14"/>
  <c r="V30" i="14" s="1"/>
  <c r="W30" i="14" s="1"/>
  <c r="U46" i="14"/>
  <c r="V46" i="14" s="1"/>
  <c r="W46" i="14" s="1"/>
  <c r="M24" i="14"/>
  <c r="N24" i="14" s="1"/>
  <c r="O24" i="14" s="1"/>
  <c r="M56" i="14"/>
  <c r="N56" i="14" s="1"/>
  <c r="O56" i="14" s="1"/>
  <c r="M43" i="14"/>
  <c r="N43" i="14" s="1"/>
  <c r="O43" i="14" s="1"/>
  <c r="U31" i="14"/>
  <c r="V31" i="14" s="1"/>
  <c r="W31" i="14" s="1"/>
  <c r="M28" i="14"/>
  <c r="N28" i="14" s="1"/>
  <c r="O28" i="14" s="1"/>
  <c r="U52" i="14"/>
  <c r="V52" i="14" s="1"/>
  <c r="W52" i="14" s="1"/>
  <c r="U55" i="14"/>
  <c r="V55" i="14" s="1"/>
  <c r="W55" i="14" s="1"/>
  <c r="M36" i="14"/>
  <c r="N36" i="14" s="1"/>
  <c r="O36" i="14" s="1"/>
  <c r="U32" i="14"/>
  <c r="V32" i="14" s="1"/>
  <c r="W32" i="14" s="1"/>
  <c r="M52" i="14"/>
  <c r="N52" i="14" s="1"/>
  <c r="O52" i="14" s="1"/>
  <c r="M39" i="14"/>
  <c r="N39" i="14" s="1"/>
  <c r="O39" i="14" s="1"/>
  <c r="AD42" i="14"/>
  <c r="AE42" i="14" s="1"/>
  <c r="AF42" i="14" s="1"/>
  <c r="AD30" i="14"/>
  <c r="AE30" i="14" s="1"/>
  <c r="AF30" i="14" s="1"/>
  <c r="AD21" i="14"/>
  <c r="AE21" i="14" s="1"/>
  <c r="AF21" i="14" s="1"/>
  <c r="AD41" i="14"/>
  <c r="AE41" i="14" s="1"/>
  <c r="AF41" i="14" s="1"/>
  <c r="AD37" i="14"/>
  <c r="AE37" i="14" s="1"/>
  <c r="AF37" i="14" s="1"/>
  <c r="AD22" i="14"/>
  <c r="AE22" i="14" s="1"/>
  <c r="AF22" i="14" s="1"/>
  <c r="R12" i="11"/>
  <c r="Q46" i="14"/>
  <c r="R46" i="14" s="1"/>
  <c r="S46" i="14" s="1"/>
  <c r="Q30" i="14"/>
  <c r="R30" i="14" s="1"/>
  <c r="S30" i="14" s="1"/>
  <c r="Q43" i="14"/>
  <c r="R43" i="14" s="1"/>
  <c r="S43" i="14" s="1"/>
  <c r="Q27" i="14"/>
  <c r="R27" i="14" s="1"/>
  <c r="S27" i="14" s="1"/>
  <c r="Q44" i="14"/>
  <c r="R44" i="14" s="1"/>
  <c r="S44" i="14" s="1"/>
  <c r="Q28" i="14"/>
  <c r="R28" i="14" s="1"/>
  <c r="S28" i="14" s="1"/>
  <c r="Q41" i="14"/>
  <c r="R41" i="14" s="1"/>
  <c r="S41" i="14" s="1"/>
  <c r="Q25" i="14"/>
  <c r="R25" i="14" s="1"/>
  <c r="S25" i="14" s="1"/>
  <c r="Z50" i="14"/>
  <c r="AA50" i="14" s="1"/>
  <c r="AB50" i="14" s="1"/>
  <c r="Z42" i="14"/>
  <c r="AA42" i="14" s="1"/>
  <c r="AB42" i="14" s="1"/>
  <c r="Z34" i="14"/>
  <c r="AA34" i="14" s="1"/>
  <c r="AB34" i="14" s="1"/>
  <c r="Z26" i="14"/>
  <c r="AA26" i="14" s="1"/>
  <c r="AB26" i="14" s="1"/>
  <c r="Z18" i="14"/>
  <c r="Z53" i="14"/>
  <c r="AA53" i="14" s="1"/>
  <c r="AB53" i="14" s="1"/>
  <c r="Z45" i="14"/>
  <c r="AA45" i="14" s="1"/>
  <c r="AB45" i="14" s="1"/>
  <c r="Z37" i="14"/>
  <c r="AA37" i="14" s="1"/>
  <c r="AB37" i="14" s="1"/>
  <c r="Z29" i="14"/>
  <c r="AA29" i="14" s="1"/>
  <c r="AB29" i="14" s="1"/>
  <c r="Z21" i="14"/>
  <c r="AA21" i="14" s="1"/>
  <c r="AB21" i="14" s="1"/>
  <c r="Z13" i="14"/>
  <c r="AA13" i="14" s="1"/>
  <c r="AB13" i="14" s="1"/>
  <c r="M21" i="14"/>
  <c r="N21" i="14" s="1"/>
  <c r="O21" i="14" s="1"/>
  <c r="M41" i="14"/>
  <c r="N41" i="14" s="1"/>
  <c r="O41" i="14" s="1"/>
  <c r="U37" i="14"/>
  <c r="V37" i="14" s="1"/>
  <c r="W37" i="14" s="1"/>
  <c r="U53" i="14"/>
  <c r="V53" i="14" s="1"/>
  <c r="W53" i="14" s="1"/>
  <c r="U38" i="14"/>
  <c r="V38" i="14" s="1"/>
  <c r="W38" i="14" s="1"/>
  <c r="U54" i="14"/>
  <c r="V54" i="14" s="1"/>
  <c r="W54" i="14" s="1"/>
  <c r="M49" i="14"/>
  <c r="N49" i="14" s="1"/>
  <c r="O49" i="14" s="1"/>
  <c r="M40" i="14"/>
  <c r="N40" i="14" s="1"/>
  <c r="O40" i="14" s="1"/>
  <c r="M27" i="14"/>
  <c r="N27" i="14" s="1"/>
  <c r="O27" i="14" s="1"/>
  <c r="U47" i="14"/>
  <c r="V47" i="14" s="1"/>
  <c r="W47" i="14" s="1"/>
  <c r="U51" i="14"/>
  <c r="V51" i="14" s="1"/>
  <c r="W51" i="14" s="1"/>
  <c r="U36" i="14"/>
  <c r="V36" i="14" s="1"/>
  <c r="W36" i="14" s="1"/>
  <c r="M29" i="14"/>
  <c r="N29" i="14" s="1"/>
  <c r="O29" i="14" s="1"/>
  <c r="U40" i="14"/>
  <c r="V40" i="14" s="1"/>
  <c r="W40" i="14" s="1"/>
  <c r="M55" i="14"/>
  <c r="N55" i="14" s="1"/>
  <c r="O55" i="14" s="1"/>
  <c r="M31" i="14"/>
  <c r="N31" i="14" s="1"/>
  <c r="O31" i="14" s="1"/>
  <c r="AD18" i="14"/>
  <c r="AD23" i="14"/>
  <c r="AE23" i="14" s="1"/>
  <c r="AF23" i="14" s="1"/>
  <c r="AD52" i="14"/>
  <c r="AE52" i="14" s="1"/>
  <c r="AF52" i="14" s="1"/>
  <c r="AD17" i="14"/>
  <c r="AE17" i="14" s="1"/>
  <c r="AD51" i="14"/>
  <c r="AE51" i="14" s="1"/>
  <c r="AF51" i="14" s="1"/>
  <c r="AD19" i="14"/>
  <c r="AE19" i="14" s="1"/>
  <c r="AF19" i="14" s="1"/>
  <c r="AD49" i="14"/>
  <c r="AE49" i="14" s="1"/>
  <c r="AF49" i="14" s="1"/>
  <c r="AD26" i="14"/>
  <c r="AE26" i="14" s="1"/>
  <c r="AF26" i="14" s="1"/>
  <c r="AD38" i="14"/>
  <c r="AE38" i="14" s="1"/>
  <c r="AF38" i="14" s="1"/>
  <c r="AD48" i="14"/>
  <c r="AE48" i="14" s="1"/>
  <c r="AF48" i="14" s="1"/>
  <c r="AD53" i="14"/>
  <c r="AE53" i="14" s="1"/>
  <c r="AF53" i="14" s="1"/>
  <c r="AD40" i="14"/>
  <c r="AE40" i="14" s="1"/>
  <c r="AF40" i="14" s="1"/>
  <c r="AD50" i="14"/>
  <c r="AE50" i="14" s="1"/>
  <c r="AF50" i="14" s="1"/>
  <c r="AD33" i="14"/>
  <c r="AE33" i="14" s="1"/>
  <c r="AF33" i="14" s="1"/>
  <c r="AD16" i="14"/>
  <c r="AE16" i="14" s="1"/>
  <c r="AF16" i="14" s="1"/>
  <c r="AD34" i="14"/>
  <c r="AE34" i="14" s="1"/>
  <c r="AF34" i="14" s="1"/>
  <c r="AD44" i="14"/>
  <c r="AE44" i="14" s="1"/>
  <c r="AF44" i="14" s="1"/>
  <c r="AD54" i="14"/>
  <c r="AE54" i="14" s="1"/>
  <c r="AF54" i="14" s="1"/>
  <c r="AD43" i="14"/>
  <c r="AE43" i="14" s="1"/>
  <c r="AF43" i="14" s="1"/>
  <c r="AD36" i="14"/>
  <c r="AE36" i="14" s="1"/>
  <c r="AF36" i="14" s="1"/>
  <c r="AD46" i="14"/>
  <c r="AE46" i="14" s="1"/>
  <c r="AF46" i="14" s="1"/>
  <c r="AD56" i="14"/>
  <c r="AE56" i="14" s="1"/>
  <c r="AF56" i="14" s="1"/>
  <c r="V9" i="11"/>
  <c r="R9" i="11"/>
  <c r="AD25" i="14"/>
  <c r="AE25" i="14" s="1"/>
  <c r="AF25" i="14" s="1"/>
  <c r="R13" i="14"/>
  <c r="S13" i="14" s="1"/>
  <c r="Q42" i="14"/>
  <c r="R42" i="14" s="1"/>
  <c r="S42" i="14" s="1"/>
  <c r="Q26" i="14"/>
  <c r="R26" i="14" s="1"/>
  <c r="S26" i="14" s="1"/>
  <c r="Q55" i="14"/>
  <c r="R55" i="14" s="1"/>
  <c r="S55" i="14" s="1"/>
  <c r="Q39" i="14"/>
  <c r="R39" i="14" s="1"/>
  <c r="S39" i="14" s="1"/>
  <c r="Q23" i="14"/>
  <c r="R23" i="14" s="1"/>
  <c r="S23" i="14" s="1"/>
  <c r="Q56" i="14"/>
  <c r="Q40" i="14"/>
  <c r="R40" i="14" s="1"/>
  <c r="S40" i="14" s="1"/>
  <c r="Q24" i="14"/>
  <c r="R24" i="14" s="1"/>
  <c r="S24" i="14" s="1"/>
  <c r="Q53" i="14"/>
  <c r="Q37" i="14"/>
  <c r="R37" i="14" s="1"/>
  <c r="S37" i="14" s="1"/>
  <c r="M26" i="14"/>
  <c r="N26" i="14" s="1"/>
  <c r="O26" i="14" s="1"/>
  <c r="Z56" i="14"/>
  <c r="AA56" i="14" s="1"/>
  <c r="AB56" i="14" s="1"/>
  <c r="Z48" i="14"/>
  <c r="AA48" i="14" s="1"/>
  <c r="AB48" i="14" s="1"/>
  <c r="Z40" i="14"/>
  <c r="AA40" i="14" s="1"/>
  <c r="AB40" i="14" s="1"/>
  <c r="Z32" i="14"/>
  <c r="AA32" i="14" s="1"/>
  <c r="AB32" i="14" s="1"/>
  <c r="Z24" i="14"/>
  <c r="AA24" i="14" s="1"/>
  <c r="AB24" i="14" s="1"/>
  <c r="Z16" i="14"/>
  <c r="AA16" i="14" s="1"/>
  <c r="AB16" i="14" s="1"/>
  <c r="Z51" i="14"/>
  <c r="AA51" i="14" s="1"/>
  <c r="AB51" i="14" s="1"/>
  <c r="Z43" i="14"/>
  <c r="AA43" i="14" s="1"/>
  <c r="AB43" i="14" s="1"/>
  <c r="M30" i="14"/>
  <c r="N30" i="14" s="1"/>
  <c r="O30" i="14" s="1"/>
  <c r="M54" i="14"/>
  <c r="N54" i="14" s="1"/>
  <c r="O54" i="14" s="1"/>
  <c r="M22" i="14"/>
  <c r="N22" i="14" s="1"/>
  <c r="O22" i="14" s="1"/>
  <c r="U25" i="14"/>
  <c r="V25" i="14" s="1"/>
  <c r="W25" i="14" s="1"/>
  <c r="U41" i="14"/>
  <c r="V41" i="14" s="1"/>
  <c r="W41" i="14" s="1"/>
  <c r="U26" i="14"/>
  <c r="V26" i="14" s="1"/>
  <c r="W26" i="14" s="1"/>
  <c r="U42" i="14"/>
  <c r="V42" i="14" s="1"/>
  <c r="W42" i="14" s="1"/>
  <c r="M48" i="14"/>
  <c r="N48" i="14" s="1"/>
  <c r="O48" i="14" s="1"/>
  <c r="M35" i="14"/>
  <c r="N35" i="14" s="1"/>
  <c r="O35" i="14" s="1"/>
  <c r="M53" i="14"/>
  <c r="N53" i="14" s="1"/>
  <c r="O53" i="14" s="1"/>
  <c r="M47" i="14"/>
  <c r="N47" i="14" s="1"/>
  <c r="O47" i="14" s="1"/>
  <c r="U44" i="14"/>
  <c r="V44" i="14" s="1"/>
  <c r="W44" i="14" s="1"/>
  <c r="U27" i="14"/>
  <c r="V27" i="14" s="1"/>
  <c r="W27" i="14" s="1"/>
  <c r="U56" i="14"/>
  <c r="V56" i="14" s="1"/>
  <c r="W56" i="14" s="1"/>
  <c r="U43" i="14"/>
  <c r="V43" i="14" s="1"/>
  <c r="W43" i="14" s="1"/>
  <c r="AD39" i="14"/>
  <c r="AE39" i="14" s="1"/>
  <c r="AF39" i="14" s="1"/>
  <c r="AD28" i="14"/>
  <c r="AE28" i="14" s="1"/>
  <c r="AF28" i="14" s="1"/>
  <c r="AD35" i="14"/>
  <c r="AE35" i="14" s="1"/>
  <c r="AF35" i="14" s="1"/>
  <c r="AD29" i="14"/>
  <c r="AE29" i="14" s="1"/>
  <c r="AF29" i="14" s="1"/>
  <c r="AD55" i="14"/>
  <c r="AE55" i="14" s="1"/>
  <c r="AF55" i="14" s="1"/>
  <c r="AD32" i="14"/>
  <c r="AE32" i="14" s="1"/>
  <c r="AF32" i="14" s="1"/>
  <c r="S11" i="16"/>
  <c r="T11" i="16" s="1"/>
  <c r="U11" i="16" s="1"/>
  <c r="P8" i="16"/>
  <c r="P9" i="16" s="1"/>
  <c r="P10" i="16" s="1"/>
  <c r="P11" i="16" s="1"/>
  <c r="P12" i="16" s="1"/>
  <c r="P13" i="16" s="1"/>
  <c r="P14" i="16" s="1"/>
  <c r="P15" i="16" s="1"/>
  <c r="P16" i="16" s="1"/>
  <c r="M16" i="16" s="1"/>
  <c r="S8" i="16"/>
  <c r="T8" i="16" s="1"/>
  <c r="U8" i="16" s="1"/>
  <c r="O8" i="11"/>
  <c r="O9" i="11" s="1"/>
  <c r="M7" i="11"/>
  <c r="V16" i="14"/>
  <c r="W16" i="14" s="1"/>
  <c r="V17" i="14" s="1"/>
  <c r="W17" i="14" s="1"/>
  <c r="N16" i="14"/>
  <c r="O16" i="14" s="1"/>
  <c r="N17" i="14" s="1"/>
  <c r="O17" i="14" s="1"/>
  <c r="R7" i="11"/>
  <c r="S7" i="11" s="1"/>
  <c r="V7" i="11"/>
  <c r="W7" i="11" s="1"/>
  <c r="S47" i="16"/>
  <c r="T47" i="16" s="1"/>
  <c r="U47" i="16" s="1"/>
  <c r="S50" i="16"/>
  <c r="T50" i="16" s="1"/>
  <c r="U50" i="16" s="1"/>
  <c r="S42" i="16"/>
  <c r="T42" i="16" s="1"/>
  <c r="U42" i="16" s="1"/>
  <c r="S34" i="16"/>
  <c r="S26" i="16"/>
  <c r="T26" i="16" s="1"/>
  <c r="U26" i="16" s="1"/>
  <c r="S18" i="16"/>
  <c r="T18" i="16" s="1"/>
  <c r="U18" i="16" s="1"/>
  <c r="S55" i="16"/>
  <c r="T55" i="16" s="1"/>
  <c r="U55" i="16" s="1"/>
  <c r="S41" i="16"/>
  <c r="T41" i="16" s="1"/>
  <c r="U41" i="16" s="1"/>
  <c r="S33" i="16"/>
  <c r="S25" i="16"/>
  <c r="T25" i="16" s="1"/>
  <c r="U25" i="16" s="1"/>
  <c r="S17" i="16"/>
  <c r="T17" i="16" s="1"/>
  <c r="U17" i="16" s="1"/>
  <c r="S49" i="16"/>
  <c r="T49" i="16" s="1"/>
  <c r="U49" i="16" s="1"/>
  <c r="S52" i="16"/>
  <c r="T52" i="16" s="1"/>
  <c r="U52" i="16" s="1"/>
  <c r="S44" i="16"/>
  <c r="T44" i="16" s="1"/>
  <c r="U44" i="16" s="1"/>
  <c r="S36" i="16"/>
  <c r="S28" i="16"/>
  <c r="T28" i="16" s="1"/>
  <c r="U28" i="16" s="1"/>
  <c r="S20" i="16"/>
  <c r="T20" i="16" s="1"/>
  <c r="U20" i="16" s="1"/>
  <c r="S12" i="16"/>
  <c r="T12" i="16" s="1"/>
  <c r="U12" i="16" s="1"/>
  <c r="S43" i="16"/>
  <c r="T43" i="16" s="1"/>
  <c r="U43" i="16" s="1"/>
  <c r="S35" i="16"/>
  <c r="S27" i="16"/>
  <c r="T27" i="16" s="1"/>
  <c r="U27" i="16" s="1"/>
  <c r="S19" i="16"/>
  <c r="T19" i="16" s="1"/>
  <c r="U19" i="16" s="1"/>
  <c r="S10" i="16"/>
  <c r="T10" i="16" s="1"/>
  <c r="U10" i="16" s="1"/>
  <c r="S53" i="16"/>
  <c r="T53" i="16" s="1"/>
  <c r="U53" i="16" s="1"/>
  <c r="S54" i="16"/>
  <c r="T54" i="16" s="1"/>
  <c r="U54" i="16" s="1"/>
  <c r="S46" i="16"/>
  <c r="T46" i="16" s="1"/>
  <c r="U46" i="16" s="1"/>
  <c r="S38" i="16"/>
  <c r="T38" i="16" s="1"/>
  <c r="U38" i="16" s="1"/>
  <c r="S30" i="16"/>
  <c r="S22" i="16"/>
  <c r="T22" i="16" s="1"/>
  <c r="U22" i="16" s="1"/>
  <c r="S14" i="16"/>
  <c r="T14" i="16" s="1"/>
  <c r="U14" i="16" s="1"/>
  <c r="S45" i="16"/>
  <c r="T45" i="16" s="1"/>
  <c r="U45" i="16" s="1"/>
  <c r="S37" i="16"/>
  <c r="S29" i="16"/>
  <c r="T29" i="16" s="1"/>
  <c r="U29" i="16" s="1"/>
  <c r="S21" i="16"/>
  <c r="T21" i="16" s="1"/>
  <c r="U21" i="16" s="1"/>
  <c r="S13" i="16"/>
  <c r="T13" i="16" s="1"/>
  <c r="U13" i="16" s="1"/>
  <c r="S56" i="16"/>
  <c r="T56" i="16" s="1"/>
  <c r="U56" i="16" s="1"/>
  <c r="S48" i="16"/>
  <c r="T48" i="16" s="1"/>
  <c r="U48" i="16" s="1"/>
  <c r="S40" i="16"/>
  <c r="T40" i="16" s="1"/>
  <c r="U40" i="16" s="1"/>
  <c r="S32" i="16"/>
  <c r="S24" i="16"/>
  <c r="T24" i="16" s="1"/>
  <c r="U24" i="16" s="1"/>
  <c r="S16" i="16"/>
  <c r="T16" i="16" s="1"/>
  <c r="U16" i="16" s="1"/>
  <c r="S51" i="16"/>
  <c r="T51" i="16" s="1"/>
  <c r="U51" i="16" s="1"/>
  <c r="S39" i="16"/>
  <c r="T39" i="16" s="1"/>
  <c r="U39" i="16" s="1"/>
  <c r="S31" i="16"/>
  <c r="S23" i="16"/>
  <c r="T23" i="16" s="1"/>
  <c r="U23" i="16" s="1"/>
  <c r="S15" i="16"/>
  <c r="T15" i="16" s="1"/>
  <c r="U15" i="16" s="1"/>
  <c r="S9" i="16"/>
  <c r="T9" i="16" s="1"/>
  <c r="U9" i="16" s="1"/>
  <c r="R17" i="14"/>
  <c r="S17" i="14" s="1"/>
  <c r="R18" i="14"/>
  <c r="S18" i="14" s="1"/>
  <c r="AE18" i="14"/>
  <c r="AF18" i="14" s="1"/>
  <c r="AF17" i="14"/>
  <c r="V18" i="14"/>
  <c r="W18" i="14" s="1"/>
  <c r="N18" i="14"/>
  <c r="O18" i="14" s="1"/>
  <c r="AA17" i="14"/>
  <c r="AB17" i="14" s="1"/>
  <c r="AA18" i="14" s="1"/>
  <c r="AB18" i="14" s="1"/>
  <c r="R40" i="18"/>
  <c r="S40" i="18" s="1"/>
  <c r="V40" i="18"/>
  <c r="W40" i="18" s="1"/>
  <c r="R26" i="11"/>
  <c r="R18" i="11"/>
  <c r="R14" i="11"/>
  <c r="R23" i="11"/>
  <c r="R19" i="11"/>
  <c r="R15" i="11"/>
  <c r="R13" i="11"/>
  <c r="R41" i="18"/>
  <c r="S41" i="18" s="1"/>
  <c r="V41" i="18"/>
  <c r="W41" i="18" s="1"/>
  <c r="R28" i="11"/>
  <c r="R24" i="11"/>
  <c r="R20" i="11"/>
  <c r="R17" i="11"/>
  <c r="S19" i="23"/>
  <c r="T19" i="23" s="1"/>
  <c r="S20" i="23" s="1"/>
  <c r="T20" i="23" s="1"/>
  <c r="S21" i="23" s="1"/>
  <c r="T21" i="23" s="1"/>
  <c r="S22" i="23" s="1"/>
  <c r="T22" i="23" s="1"/>
  <c r="S13" i="23"/>
  <c r="T13" i="23" s="1"/>
  <c r="S14" i="23" s="1"/>
  <c r="T14" i="23" s="1"/>
  <c r="S15" i="23" s="1"/>
  <c r="T15" i="23" s="1"/>
  <c r="O13" i="23"/>
  <c r="P13" i="23" s="1"/>
  <c r="O14" i="23" s="1"/>
  <c r="P14" i="23" s="1"/>
  <c r="O15" i="23" s="1"/>
  <c r="P15" i="23" s="1"/>
  <c r="O16" i="23" s="1"/>
  <c r="P16" i="23" s="1"/>
  <c r="O17" i="23" s="1"/>
  <c r="P17" i="23" s="1"/>
  <c r="O18" i="23" s="1"/>
  <c r="P18" i="23" s="1"/>
  <c r="O19" i="23" s="1"/>
  <c r="P19" i="23" s="1"/>
  <c r="O20" i="23" s="1"/>
  <c r="P20" i="23" s="1"/>
  <c r="O21" i="23" s="1"/>
  <c r="P21" i="23" s="1"/>
  <c r="O22" i="23" s="1"/>
  <c r="P22" i="23" s="1"/>
  <c r="M9" i="20"/>
  <c r="N10" i="20"/>
  <c r="W55" i="16"/>
  <c r="X55" i="16" s="1"/>
  <c r="Y55" i="16" s="1"/>
  <c r="W53" i="16"/>
  <c r="X53" i="16" s="1"/>
  <c r="Y53" i="16" s="1"/>
  <c r="W49" i="16"/>
  <c r="X49" i="16" s="1"/>
  <c r="Y49" i="16" s="1"/>
  <c r="W45" i="16"/>
  <c r="X45" i="16" s="1"/>
  <c r="Y45" i="16" s="1"/>
  <c r="W41" i="16"/>
  <c r="X41" i="16" s="1"/>
  <c r="Y41" i="16" s="1"/>
  <c r="W37" i="16"/>
  <c r="W33" i="16"/>
  <c r="W29" i="16"/>
  <c r="W25" i="16"/>
  <c r="X25" i="16" s="1"/>
  <c r="Y25" i="16" s="1"/>
  <c r="W21" i="16"/>
  <c r="X21" i="16" s="1"/>
  <c r="Y21" i="16" s="1"/>
  <c r="W17" i="16"/>
  <c r="X17" i="16" s="1"/>
  <c r="Y17" i="16" s="1"/>
  <c r="W13" i="16"/>
  <c r="X13" i="16" s="1"/>
  <c r="Y13" i="16" s="1"/>
  <c r="W54" i="16"/>
  <c r="W50" i="16"/>
  <c r="W46" i="16"/>
  <c r="W42" i="16"/>
  <c r="W38" i="16"/>
  <c r="W34" i="16"/>
  <c r="W30" i="16"/>
  <c r="W26" i="16"/>
  <c r="X26" i="16" s="1"/>
  <c r="Y26" i="16" s="1"/>
  <c r="W22" i="16"/>
  <c r="W18" i="16"/>
  <c r="X18" i="16" s="1"/>
  <c r="Y18" i="16" s="1"/>
  <c r="W14" i="16"/>
  <c r="W10" i="16"/>
  <c r="W51" i="16"/>
  <c r="X51" i="16" s="1"/>
  <c r="Y51" i="16" s="1"/>
  <c r="W47" i="16"/>
  <c r="X47" i="16" s="1"/>
  <c r="Y47" i="16" s="1"/>
  <c r="W43" i="16"/>
  <c r="X43" i="16" s="1"/>
  <c r="Y43" i="16" s="1"/>
  <c r="W39" i="16"/>
  <c r="X39" i="16" s="1"/>
  <c r="Y39" i="16" s="1"/>
  <c r="W35" i="16"/>
  <c r="W31" i="16"/>
  <c r="W27" i="16"/>
  <c r="X27" i="16" s="1"/>
  <c r="Y27" i="16" s="1"/>
  <c r="W23" i="16"/>
  <c r="X23" i="16" s="1"/>
  <c r="Y23" i="16" s="1"/>
  <c r="W19" i="16"/>
  <c r="X19" i="16" s="1"/>
  <c r="Y19" i="16" s="1"/>
  <c r="W15" i="16"/>
  <c r="X15" i="16" s="1"/>
  <c r="Y15" i="16" s="1"/>
  <c r="W11" i="16"/>
  <c r="X11" i="16" s="1"/>
  <c r="Y11" i="16" s="1"/>
  <c r="W56" i="16"/>
  <c r="W52" i="16"/>
  <c r="W48" i="16"/>
  <c r="W44" i="16"/>
  <c r="W40" i="16"/>
  <c r="W36" i="16"/>
  <c r="W32" i="16"/>
  <c r="W28" i="16"/>
  <c r="W24" i="16"/>
  <c r="W20" i="16"/>
  <c r="X20" i="16" s="1"/>
  <c r="Y20" i="16" s="1"/>
  <c r="W16" i="16"/>
  <c r="W12" i="16"/>
  <c r="X12" i="16" s="1"/>
  <c r="Y12" i="16" s="1"/>
  <c r="X24" i="16"/>
  <c r="Y24" i="16" s="1"/>
  <c r="W16" i="18"/>
  <c r="X16" i="18" s="1"/>
  <c r="W24" i="18"/>
  <c r="W32" i="18"/>
  <c r="W48" i="18"/>
  <c r="W56" i="18"/>
  <c r="W17" i="18"/>
  <c r="W25" i="18"/>
  <c r="W33" i="18"/>
  <c r="W49" i="18"/>
  <c r="W12" i="18"/>
  <c r="X12" i="18" s="1"/>
  <c r="W18" i="18"/>
  <c r="W26" i="18"/>
  <c r="W34" i="18"/>
  <c r="W42" i="18"/>
  <c r="W50" i="18"/>
  <c r="W11" i="18"/>
  <c r="X11" i="18" s="1"/>
  <c r="W19" i="18"/>
  <c r="X19" i="18" s="1"/>
  <c r="W27" i="18"/>
  <c r="W35" i="18"/>
  <c r="W43" i="18"/>
  <c r="W51" i="18"/>
  <c r="W55" i="18"/>
  <c r="W20" i="18"/>
  <c r="W28" i="18"/>
  <c r="W36" i="18"/>
  <c r="W44" i="18"/>
  <c r="W52" i="18"/>
  <c r="W13" i="18"/>
  <c r="X13" i="18" s="1"/>
  <c r="W21" i="18"/>
  <c r="W29" i="18"/>
  <c r="W37" i="18"/>
  <c r="W45" i="18"/>
  <c r="W53" i="18"/>
  <c r="W14" i="18"/>
  <c r="X14" i="18" s="1"/>
  <c r="W22" i="18"/>
  <c r="W30" i="18"/>
  <c r="W38" i="18"/>
  <c r="W46" i="18"/>
  <c r="W54" i="18"/>
  <c r="W15" i="18"/>
  <c r="X15" i="18" s="1"/>
  <c r="W23" i="18"/>
  <c r="W31" i="18"/>
  <c r="W39" i="18"/>
  <c r="W47" i="18"/>
  <c r="M7" i="18"/>
  <c r="O8" i="18"/>
  <c r="W7" i="18"/>
  <c r="X7" i="18" s="1"/>
  <c r="Y7" i="18" s="1"/>
  <c r="S12" i="18"/>
  <c r="T12" i="18" s="1"/>
  <c r="U12" i="18" s="1"/>
  <c r="S14" i="18"/>
  <c r="T14" i="18" s="1"/>
  <c r="U14" i="18" s="1"/>
  <c r="S16" i="18"/>
  <c r="T16" i="18" s="1"/>
  <c r="U16" i="18" s="1"/>
  <c r="S18" i="18"/>
  <c r="S20" i="18"/>
  <c r="S22" i="18"/>
  <c r="S24" i="18"/>
  <c r="S26" i="18"/>
  <c r="S28" i="18"/>
  <c r="S30" i="18"/>
  <c r="S32" i="18"/>
  <c r="S34" i="18"/>
  <c r="S36" i="18"/>
  <c r="S38" i="18"/>
  <c r="S42" i="18"/>
  <c r="S44" i="18"/>
  <c r="T44" i="18" s="1"/>
  <c r="U44" i="18" s="1"/>
  <c r="S46" i="18"/>
  <c r="T46" i="18" s="1"/>
  <c r="U46" i="18" s="1"/>
  <c r="S48" i="18"/>
  <c r="T48" i="18" s="1"/>
  <c r="U48" i="18" s="1"/>
  <c r="S50" i="18"/>
  <c r="T50" i="18" s="1"/>
  <c r="U50" i="18" s="1"/>
  <c r="S52" i="18"/>
  <c r="T52" i="18" s="1"/>
  <c r="U52" i="18" s="1"/>
  <c r="S54" i="18"/>
  <c r="T54" i="18" s="1"/>
  <c r="U54" i="18" s="1"/>
  <c r="S56" i="18"/>
  <c r="T56" i="18" s="1"/>
  <c r="U56" i="18" s="1"/>
  <c r="S10" i="18"/>
  <c r="T10" i="18" s="1"/>
  <c r="U10" i="18" s="1"/>
  <c r="S11" i="18"/>
  <c r="T11" i="18" s="1"/>
  <c r="U11" i="18" s="1"/>
  <c r="S13" i="18"/>
  <c r="T13" i="18" s="1"/>
  <c r="U13" i="18" s="1"/>
  <c r="S15" i="18"/>
  <c r="T15" i="18" s="1"/>
  <c r="U15" i="18" s="1"/>
  <c r="S17" i="18"/>
  <c r="T17" i="18" s="1"/>
  <c r="U17" i="18" s="1"/>
  <c r="S19" i="18"/>
  <c r="S21" i="18"/>
  <c r="S23" i="18"/>
  <c r="S25" i="18"/>
  <c r="S27" i="18"/>
  <c r="S29" i="18"/>
  <c r="S31" i="18"/>
  <c r="S33" i="18"/>
  <c r="S35" i="18"/>
  <c r="S37" i="18"/>
  <c r="S39" i="18"/>
  <c r="S43" i="18"/>
  <c r="T43" i="18" s="1"/>
  <c r="U43" i="18" s="1"/>
  <c r="S45" i="18"/>
  <c r="T45" i="18" s="1"/>
  <c r="U45" i="18" s="1"/>
  <c r="S47" i="18"/>
  <c r="T47" i="18" s="1"/>
  <c r="U47" i="18" s="1"/>
  <c r="S49" i="18"/>
  <c r="T49" i="18" s="1"/>
  <c r="U49" i="18" s="1"/>
  <c r="S51" i="18"/>
  <c r="T51" i="18" s="1"/>
  <c r="U51" i="18" s="1"/>
  <c r="S53" i="18"/>
  <c r="T53" i="18" s="1"/>
  <c r="U53" i="18" s="1"/>
  <c r="S55" i="18"/>
  <c r="T55" i="18" s="1"/>
  <c r="U55" i="18" s="1"/>
  <c r="S9" i="18"/>
  <c r="T9" i="18" s="1"/>
  <c r="U9" i="18" s="1"/>
  <c r="S8" i="18"/>
  <c r="T8" i="18" s="1"/>
  <c r="U8" i="18" s="1"/>
  <c r="AW137" i="5"/>
  <c r="AW133" i="5"/>
  <c r="AW129" i="5"/>
  <c r="AW125" i="5"/>
  <c r="AW120" i="5"/>
  <c r="AW116" i="5"/>
  <c r="AW112" i="5"/>
  <c r="AW139" i="5"/>
  <c r="AW135" i="5"/>
  <c r="AW131" i="5"/>
  <c r="AW127" i="5"/>
  <c r="AW7" i="5"/>
  <c r="AW241" i="5"/>
  <c r="AW98" i="5"/>
  <c r="AW245" i="5"/>
  <c r="AW6" i="5"/>
  <c r="AW234" i="5"/>
  <c r="AW236" i="5"/>
  <c r="AW230" i="5"/>
  <c r="AW223" i="5"/>
  <c r="AW225" i="5"/>
  <c r="AW221" i="5"/>
  <c r="AW215" i="5"/>
  <c r="AX257" i="5"/>
  <c r="AX8" i="5"/>
  <c r="M11" i="16" l="1"/>
  <c r="M12" i="16"/>
  <c r="S33" i="11"/>
  <c r="T33" i="11" s="1"/>
  <c r="U33" i="11" s="1"/>
  <c r="M8" i="16"/>
  <c r="M14" i="16"/>
  <c r="P17" i="16"/>
  <c r="M17" i="16" s="1"/>
  <c r="M13" i="16"/>
  <c r="S12" i="11"/>
  <c r="T12" i="11" s="1"/>
  <c r="U12" i="11" s="1"/>
  <c r="M15" i="16"/>
  <c r="M9" i="16"/>
  <c r="M10" i="16"/>
  <c r="T30" i="16"/>
  <c r="U30" i="16" s="1"/>
  <c r="M8" i="11"/>
  <c r="S36" i="11"/>
  <c r="T36" i="11" s="1"/>
  <c r="U36" i="11" s="1"/>
  <c r="S8" i="11"/>
  <c r="T8" i="11" s="1"/>
  <c r="U8" i="11" s="1"/>
  <c r="S52" i="11"/>
  <c r="T52" i="11" s="1"/>
  <c r="U52" i="11" s="1"/>
  <c r="S49" i="11"/>
  <c r="T49" i="11" s="1"/>
  <c r="U49" i="11" s="1"/>
  <c r="S17" i="11"/>
  <c r="T17" i="11" s="1"/>
  <c r="U17" i="11" s="1"/>
  <c r="S10" i="11"/>
  <c r="S11" i="11"/>
  <c r="S16" i="11"/>
  <c r="T16" i="11" s="1"/>
  <c r="U16" i="11" s="1"/>
  <c r="S44" i="11"/>
  <c r="T44" i="11" s="1"/>
  <c r="U44" i="11" s="1"/>
  <c r="S21" i="11"/>
  <c r="T21" i="11" s="1"/>
  <c r="U21" i="11" s="1"/>
  <c r="S41" i="11"/>
  <c r="T41" i="11" s="1"/>
  <c r="U41" i="11" s="1"/>
  <c r="S9" i="11"/>
  <c r="T9" i="11" s="1"/>
  <c r="U9" i="11" s="1"/>
  <c r="T10" i="11" s="1"/>
  <c r="U10" i="11" s="1"/>
  <c r="S13" i="11"/>
  <c r="T13" i="11" s="1"/>
  <c r="U13" i="11" s="1"/>
  <c r="T31" i="16"/>
  <c r="U31" i="16" s="1"/>
  <c r="T32" i="16" s="1"/>
  <c r="U32" i="16" s="1"/>
  <c r="T33" i="16" s="1"/>
  <c r="U33" i="16" s="1"/>
  <c r="T34" i="16" s="1"/>
  <c r="U34" i="16" s="1"/>
  <c r="T35" i="16" s="1"/>
  <c r="U35" i="16" s="1"/>
  <c r="T36" i="16" s="1"/>
  <c r="U36" i="16" s="1"/>
  <c r="T37" i="16" s="1"/>
  <c r="U37" i="16" s="1"/>
  <c r="W9" i="11"/>
  <c r="X9" i="11" s="1"/>
  <c r="Y9" i="11" s="1"/>
  <c r="W21" i="11"/>
  <c r="W29" i="11"/>
  <c r="X29" i="11" s="1"/>
  <c r="Y29" i="11" s="1"/>
  <c r="W37" i="11"/>
  <c r="X37" i="11" s="1"/>
  <c r="Y37" i="11" s="1"/>
  <c r="W45" i="11"/>
  <c r="X45" i="11" s="1"/>
  <c r="Y45" i="11" s="1"/>
  <c r="W53" i="11"/>
  <c r="X53" i="11" s="1"/>
  <c r="Y53" i="11" s="1"/>
  <c r="W18" i="11"/>
  <c r="X18" i="11" s="1"/>
  <c r="Y18" i="11" s="1"/>
  <c r="W26" i="11"/>
  <c r="X26" i="11" s="1"/>
  <c r="Y26" i="11" s="1"/>
  <c r="W34" i="11"/>
  <c r="X34" i="11" s="1"/>
  <c r="Y34" i="11" s="1"/>
  <c r="W42" i="11"/>
  <c r="X42" i="11" s="1"/>
  <c r="Y42" i="11" s="1"/>
  <c r="W50" i="11"/>
  <c r="X50" i="11" s="1"/>
  <c r="Y50" i="11" s="1"/>
  <c r="W15" i="11"/>
  <c r="X15" i="11" s="1"/>
  <c r="Y15" i="11" s="1"/>
  <c r="W23" i="11"/>
  <c r="W31" i="11"/>
  <c r="X31" i="11" s="1"/>
  <c r="Y31" i="11" s="1"/>
  <c r="W39" i="11"/>
  <c r="X39" i="11" s="1"/>
  <c r="Y39" i="11" s="1"/>
  <c r="W47" i="11"/>
  <c r="X47" i="11" s="1"/>
  <c r="Y47" i="11" s="1"/>
  <c r="W55" i="11"/>
  <c r="X55" i="11" s="1"/>
  <c r="Y55" i="11" s="1"/>
  <c r="W20" i="11"/>
  <c r="X20" i="11" s="1"/>
  <c r="Y20" i="11" s="1"/>
  <c r="W28" i="11"/>
  <c r="X28" i="11" s="1"/>
  <c r="Y28" i="11" s="1"/>
  <c r="W36" i="11"/>
  <c r="X36" i="11" s="1"/>
  <c r="Y36" i="11" s="1"/>
  <c r="W44" i="11"/>
  <c r="X44" i="11" s="1"/>
  <c r="Y44" i="11" s="1"/>
  <c r="W52" i="11"/>
  <c r="X52" i="11" s="1"/>
  <c r="Y52" i="11" s="1"/>
  <c r="W13" i="11"/>
  <c r="X13" i="11" s="1"/>
  <c r="Y13" i="11" s="1"/>
  <c r="S32" i="11"/>
  <c r="T32" i="11" s="1"/>
  <c r="U32" i="11" s="1"/>
  <c r="S40" i="11"/>
  <c r="T40" i="11" s="1"/>
  <c r="U40" i="11" s="1"/>
  <c r="S48" i="11"/>
  <c r="T48" i="11" s="1"/>
  <c r="U48" i="11" s="1"/>
  <c r="S56" i="11"/>
  <c r="S25" i="11"/>
  <c r="T25" i="11" s="1"/>
  <c r="U25" i="11" s="1"/>
  <c r="S37" i="11"/>
  <c r="T37" i="11" s="1"/>
  <c r="U37" i="11" s="1"/>
  <c r="S45" i="11"/>
  <c r="T45" i="11" s="1"/>
  <c r="U45" i="11" s="1"/>
  <c r="S53" i="11"/>
  <c r="T53" i="11" s="1"/>
  <c r="U53" i="11" s="1"/>
  <c r="W10" i="11"/>
  <c r="X10" i="11" s="1"/>
  <c r="Y10" i="11" s="1"/>
  <c r="S22" i="11"/>
  <c r="S38" i="11"/>
  <c r="T38" i="11" s="1"/>
  <c r="U38" i="11" s="1"/>
  <c r="S46" i="11"/>
  <c r="T46" i="11" s="1"/>
  <c r="U46" i="11" s="1"/>
  <c r="S54" i="11"/>
  <c r="T54" i="11" s="1"/>
  <c r="U54" i="11" s="1"/>
  <c r="S35" i="11"/>
  <c r="T35" i="11" s="1"/>
  <c r="U35" i="11" s="1"/>
  <c r="S43" i="11"/>
  <c r="T43" i="11" s="1"/>
  <c r="U43" i="11" s="1"/>
  <c r="S51" i="11"/>
  <c r="T51" i="11" s="1"/>
  <c r="U51" i="11" s="1"/>
  <c r="W8" i="11"/>
  <c r="X8" i="11" s="1"/>
  <c r="Y8" i="11" s="1"/>
  <c r="S15" i="11"/>
  <c r="T15" i="11" s="1"/>
  <c r="U15" i="11" s="1"/>
  <c r="S19" i="11"/>
  <c r="T19" i="11" s="1"/>
  <c r="U19" i="11" s="1"/>
  <c r="S23" i="11"/>
  <c r="S14" i="11"/>
  <c r="T14" i="11" s="1"/>
  <c r="U14" i="11" s="1"/>
  <c r="S18" i="11"/>
  <c r="T18" i="11" s="1"/>
  <c r="U18" i="11" s="1"/>
  <c r="S26" i="11"/>
  <c r="T26" i="11" s="1"/>
  <c r="U26" i="11" s="1"/>
  <c r="S30" i="11"/>
  <c r="T30" i="11" s="1"/>
  <c r="U30" i="11" s="1"/>
  <c r="S29" i="11"/>
  <c r="T29" i="11" s="1"/>
  <c r="U29" i="11" s="1"/>
  <c r="W17" i="11"/>
  <c r="X17" i="11" s="1"/>
  <c r="Y17" i="11" s="1"/>
  <c r="W25" i="11"/>
  <c r="X25" i="11" s="1"/>
  <c r="Y25" i="11" s="1"/>
  <c r="W33" i="11"/>
  <c r="X33" i="11" s="1"/>
  <c r="Y33" i="11" s="1"/>
  <c r="W41" i="11"/>
  <c r="X41" i="11" s="1"/>
  <c r="Y41" i="11" s="1"/>
  <c r="W49" i="11"/>
  <c r="X49" i="11" s="1"/>
  <c r="Y49" i="11" s="1"/>
  <c r="W14" i="11"/>
  <c r="X14" i="11" s="1"/>
  <c r="Y14" i="11" s="1"/>
  <c r="W22" i="11"/>
  <c r="W30" i="11"/>
  <c r="X30" i="11" s="1"/>
  <c r="Y30" i="11" s="1"/>
  <c r="W38" i="11"/>
  <c r="X38" i="11" s="1"/>
  <c r="Y38" i="11" s="1"/>
  <c r="W46" i="11"/>
  <c r="X46" i="11" s="1"/>
  <c r="Y46" i="11" s="1"/>
  <c r="W54" i="11"/>
  <c r="X54" i="11" s="1"/>
  <c r="Y54" i="11" s="1"/>
  <c r="W19" i="11"/>
  <c r="X19" i="11" s="1"/>
  <c r="Y19" i="11" s="1"/>
  <c r="W27" i="11"/>
  <c r="X27" i="11" s="1"/>
  <c r="Y27" i="11" s="1"/>
  <c r="W35" i="11"/>
  <c r="X35" i="11" s="1"/>
  <c r="Y35" i="11" s="1"/>
  <c r="W43" i="11"/>
  <c r="X43" i="11" s="1"/>
  <c r="Y43" i="11" s="1"/>
  <c r="W51" i="11"/>
  <c r="X51" i="11" s="1"/>
  <c r="Y51" i="11" s="1"/>
  <c r="W16" i="11"/>
  <c r="X16" i="11" s="1"/>
  <c r="Y16" i="11" s="1"/>
  <c r="W24" i="11"/>
  <c r="W32" i="11"/>
  <c r="X32" i="11" s="1"/>
  <c r="Y32" i="11" s="1"/>
  <c r="W40" i="11"/>
  <c r="X40" i="11" s="1"/>
  <c r="Y40" i="11" s="1"/>
  <c r="W48" i="11"/>
  <c r="X48" i="11" s="1"/>
  <c r="Y48" i="11" s="1"/>
  <c r="W56" i="11"/>
  <c r="X56" i="11" s="1"/>
  <c r="Y56" i="11" s="1"/>
  <c r="W12" i="11"/>
  <c r="X12" i="11" s="1"/>
  <c r="Y12" i="11" s="1"/>
  <c r="S20" i="11"/>
  <c r="T20" i="11" s="1"/>
  <c r="U20" i="11" s="1"/>
  <c r="S24" i="11"/>
  <c r="S28" i="11"/>
  <c r="T28" i="11" s="1"/>
  <c r="U28" i="11" s="1"/>
  <c r="S34" i="11"/>
  <c r="T34" i="11" s="1"/>
  <c r="U34" i="11" s="1"/>
  <c r="S42" i="11"/>
  <c r="T42" i="11" s="1"/>
  <c r="U42" i="11" s="1"/>
  <c r="S50" i="11"/>
  <c r="T50" i="11" s="1"/>
  <c r="U50" i="11" s="1"/>
  <c r="S31" i="11"/>
  <c r="T31" i="11" s="1"/>
  <c r="U31" i="11" s="1"/>
  <c r="S39" i="11"/>
  <c r="T39" i="11" s="1"/>
  <c r="U39" i="11" s="1"/>
  <c r="S47" i="11"/>
  <c r="T47" i="11" s="1"/>
  <c r="U47" i="11" s="1"/>
  <c r="S55" i="11"/>
  <c r="T55" i="11" s="1"/>
  <c r="U55" i="11" s="1"/>
  <c r="W11" i="11"/>
  <c r="X11" i="11" s="1"/>
  <c r="Y11" i="11" s="1"/>
  <c r="S27" i="11"/>
  <c r="T27" i="11" s="1"/>
  <c r="U27" i="11" s="1"/>
  <c r="M10" i="20"/>
  <c r="N11" i="20"/>
  <c r="X16" i="16"/>
  <c r="Y16" i="16" s="1"/>
  <c r="X40" i="16"/>
  <c r="Y40" i="16" s="1"/>
  <c r="X48" i="16"/>
  <c r="Y48" i="16" s="1"/>
  <c r="X56" i="16"/>
  <c r="Y56" i="16" s="1"/>
  <c r="X42" i="16"/>
  <c r="Y42" i="16" s="1"/>
  <c r="X50" i="16"/>
  <c r="Y50" i="16" s="1"/>
  <c r="X28" i="16"/>
  <c r="Y28" i="16" s="1"/>
  <c r="X29" i="16" s="1"/>
  <c r="Y29" i="16" s="1"/>
  <c r="X30" i="16" s="1"/>
  <c r="Y30" i="16" s="1"/>
  <c r="X31" i="16" s="1"/>
  <c r="Y31" i="16" s="1"/>
  <c r="X32" i="16" s="1"/>
  <c r="Y32" i="16" s="1"/>
  <c r="X33" i="16" s="1"/>
  <c r="Y33" i="16" s="1"/>
  <c r="X34" i="16" s="1"/>
  <c r="Y34" i="16" s="1"/>
  <c r="X35" i="16" s="1"/>
  <c r="Y35" i="16" s="1"/>
  <c r="X36" i="16" s="1"/>
  <c r="Y36" i="16" s="1"/>
  <c r="X37" i="16" s="1"/>
  <c r="Y37" i="16" s="1"/>
  <c r="X22" i="16"/>
  <c r="Y22" i="16" s="1"/>
  <c r="X14" i="16"/>
  <c r="Y14" i="16" s="1"/>
  <c r="X10" i="16"/>
  <c r="Y10" i="16" s="1"/>
  <c r="X44" i="16"/>
  <c r="Y44" i="16" s="1"/>
  <c r="X52" i="16"/>
  <c r="Y52" i="16" s="1"/>
  <c r="X38" i="16"/>
  <c r="Y38" i="16" s="1"/>
  <c r="X46" i="16"/>
  <c r="Y46" i="16" s="1"/>
  <c r="X54" i="16"/>
  <c r="Y54" i="16" s="1"/>
  <c r="P18" i="16"/>
  <c r="X7" i="11"/>
  <c r="Y7" i="11" s="1"/>
  <c r="T7" i="11"/>
  <c r="U7" i="11" s="1"/>
  <c r="M9" i="11"/>
  <c r="O10" i="11"/>
  <c r="X20" i="18"/>
  <c r="X21" i="18" s="1"/>
  <c r="X22" i="18" s="1"/>
  <c r="X23" i="18" s="1"/>
  <c r="X24" i="18" s="1"/>
  <c r="X25" i="18" s="1"/>
  <c r="X26" i="18" s="1"/>
  <c r="X27" i="18" s="1"/>
  <c r="X28" i="18" s="1"/>
  <c r="X29" i="18" s="1"/>
  <c r="X30" i="18" s="1"/>
  <c r="X31" i="18" s="1"/>
  <c r="X32" i="18" s="1"/>
  <c r="X33" i="18" s="1"/>
  <c r="X34" i="18" s="1"/>
  <c r="X35" i="18" s="1"/>
  <c r="X36" i="18" s="1"/>
  <c r="X37" i="18" s="1"/>
  <c r="X38" i="18" s="1"/>
  <c r="X39" i="18" s="1"/>
  <c r="X17" i="18"/>
  <c r="X18" i="18" s="1"/>
  <c r="Y18" i="18" s="1"/>
  <c r="M8" i="18"/>
  <c r="O9" i="18"/>
  <c r="T18" i="18"/>
  <c r="U18" i="18" s="1"/>
  <c r="T19" i="18" s="1"/>
  <c r="U19" i="18" s="1"/>
  <c r="T20" i="18" s="1"/>
  <c r="U20" i="18" s="1"/>
  <c r="T21" i="18" s="1"/>
  <c r="U21" i="18" s="1"/>
  <c r="T22" i="18" s="1"/>
  <c r="U22" i="18" s="1"/>
  <c r="T23" i="18" s="1"/>
  <c r="U23" i="18" s="1"/>
  <c r="T24" i="18" s="1"/>
  <c r="U24" i="18" s="1"/>
  <c r="T25" i="18" s="1"/>
  <c r="U25" i="18" s="1"/>
  <c r="W10" i="18"/>
  <c r="Y12" i="18"/>
  <c r="Y16" i="18"/>
  <c r="X40" i="18"/>
  <c r="X42" i="18"/>
  <c r="W8" i="18"/>
  <c r="X8" i="18" s="1"/>
  <c r="Y8" i="18" s="1"/>
  <c r="W9" i="18"/>
  <c r="Y13" i="18"/>
  <c r="Y15" i="18"/>
  <c r="Y19" i="18"/>
  <c r="X41" i="18"/>
  <c r="Y11" i="18"/>
  <c r="Y14" i="18"/>
  <c r="T56" i="11"/>
  <c r="U56" i="11" s="1"/>
  <c r="AW8" i="5"/>
  <c r="AW257" i="5"/>
  <c r="AX215" i="5"/>
  <c r="AX221" i="5"/>
  <c r="AX225" i="5"/>
  <c r="AW254" i="5"/>
  <c r="Y17" i="18" l="1"/>
  <c r="T22" i="11"/>
  <c r="U22" i="11" s="1"/>
  <c r="T23" i="11" s="1"/>
  <c r="U23" i="11" s="1"/>
  <c r="T24" i="11" s="1"/>
  <c r="U24" i="11" s="1"/>
  <c r="N12" i="20"/>
  <c r="M11" i="20"/>
  <c r="P19" i="16"/>
  <c r="M18" i="16"/>
  <c r="X21" i="11"/>
  <c r="Y21" i="11" s="1"/>
  <c r="T11" i="11"/>
  <c r="U11" i="11" s="1"/>
  <c r="O11" i="11"/>
  <c r="M10" i="11"/>
  <c r="M9" i="18"/>
  <c r="O10" i="18"/>
  <c r="X53" i="18"/>
  <c r="Y53" i="18" s="1"/>
  <c r="X49" i="18"/>
  <c r="Y49" i="18" s="1"/>
  <c r="X45" i="18"/>
  <c r="Y45" i="18" s="1"/>
  <c r="X54" i="18"/>
  <c r="Y54" i="18" s="1"/>
  <c r="X50" i="18"/>
  <c r="Y50" i="18" s="1"/>
  <c r="X46" i="18"/>
  <c r="Y46" i="18" s="1"/>
  <c r="X55" i="18"/>
  <c r="Y55" i="18" s="1"/>
  <c r="X51" i="18"/>
  <c r="Y51" i="18" s="1"/>
  <c r="X47" i="18"/>
  <c r="Y47" i="18" s="1"/>
  <c r="X43" i="18"/>
  <c r="Y43" i="18" s="1"/>
  <c r="X9" i="18"/>
  <c r="Y9" i="18" s="1"/>
  <c r="X56" i="18"/>
  <c r="Y56" i="18" s="1"/>
  <c r="X52" i="18"/>
  <c r="Y52" i="18" s="1"/>
  <c r="X48" i="18"/>
  <c r="Y48" i="18" s="1"/>
  <c r="X44" i="18"/>
  <c r="Y44" i="18" s="1"/>
  <c r="X10" i="18"/>
  <c r="Y10" i="18" s="1"/>
  <c r="Y20" i="18"/>
  <c r="Y21" i="18"/>
  <c r="AW256" i="5"/>
  <c r="AW253" i="5"/>
  <c r="AW255" i="5"/>
  <c r="AX254" i="5"/>
  <c r="N13" i="20" l="1"/>
  <c r="M12" i="20"/>
  <c r="P20" i="16"/>
  <c r="M19" i="16"/>
  <c r="X22" i="11"/>
  <c r="Y22" i="11" s="1"/>
  <c r="O12" i="11"/>
  <c r="M11" i="11"/>
  <c r="M10" i="18"/>
  <c r="O11" i="18"/>
  <c r="Y22" i="18"/>
  <c r="AX256" i="5"/>
  <c r="AX253" i="5"/>
  <c r="AX255" i="5"/>
  <c r="N14" i="20" l="1"/>
  <c r="M13" i="20"/>
  <c r="P21" i="16"/>
  <c r="M20" i="16"/>
  <c r="X23" i="11"/>
  <c r="Y23" i="11" s="1"/>
  <c r="O13" i="11"/>
  <c r="M12" i="11"/>
  <c r="M11" i="18"/>
  <c r="O12" i="18"/>
  <c r="Y23" i="18"/>
  <c r="C3" i="5"/>
  <c r="AO1" i="5"/>
  <c r="N15" i="20" l="1"/>
  <c r="M14" i="20"/>
  <c r="P22" i="16"/>
  <c r="M21" i="16"/>
  <c r="X24" i="11"/>
  <c r="Y24" i="11" s="1"/>
  <c r="O14" i="11"/>
  <c r="M13" i="11"/>
  <c r="M12" i="18"/>
  <c r="O13" i="18"/>
  <c r="T26" i="18"/>
  <c r="U26" i="18" s="1"/>
  <c r="AM1" i="5"/>
  <c r="N16" i="20" l="1"/>
  <c r="M15" i="20"/>
  <c r="P23" i="16"/>
  <c r="M22" i="16"/>
  <c r="M14" i="11"/>
  <c r="O15" i="11"/>
  <c r="M13" i="18"/>
  <c r="O14" i="18"/>
  <c r="Y24" i="18"/>
  <c r="T27" i="18"/>
  <c r="U27" i="18" s="1"/>
  <c r="AN1" i="5"/>
  <c r="AK1" i="5"/>
  <c r="AI1" i="5"/>
  <c r="N17" i="20" l="1"/>
  <c r="M16" i="20"/>
  <c r="P24" i="16"/>
  <c r="M23" i="16"/>
  <c r="M15" i="11"/>
  <c r="O16" i="11"/>
  <c r="M14" i="18"/>
  <c r="O15" i="18"/>
  <c r="Y25" i="18"/>
  <c r="T28" i="18"/>
  <c r="U28" i="18" s="1"/>
  <c r="AG1" i="5"/>
  <c r="N18" i="20" l="1"/>
  <c r="M17" i="20"/>
  <c r="P25" i="16"/>
  <c r="M24" i="16"/>
  <c r="M16" i="11"/>
  <c r="O17" i="11"/>
  <c r="M15" i="18"/>
  <c r="O16" i="18"/>
  <c r="Y26" i="18"/>
  <c r="T29" i="18"/>
  <c r="U29" i="18" s="1"/>
  <c r="Y32" i="18"/>
  <c r="AF1" i="5"/>
  <c r="AE1" i="5"/>
  <c r="AD1" i="5"/>
  <c r="AC1" i="5"/>
  <c r="N19" i="20" l="1"/>
  <c r="M18" i="20"/>
  <c r="P26" i="16"/>
  <c r="M25" i="16"/>
  <c r="M17" i="11"/>
  <c r="O18" i="11"/>
  <c r="M16" i="18"/>
  <c r="O17" i="18"/>
  <c r="Y27" i="18"/>
  <c r="T30" i="18"/>
  <c r="U30" i="18" s="1"/>
  <c r="Y33" i="18"/>
  <c r="AH1" i="5"/>
  <c r="AB1" i="5"/>
  <c r="AA1" i="5"/>
  <c r="N20" i="20" l="1"/>
  <c r="M19" i="20"/>
  <c r="P27" i="16"/>
  <c r="M26" i="16"/>
  <c r="M18" i="11"/>
  <c r="O19" i="11"/>
  <c r="M17" i="18"/>
  <c r="O18" i="18"/>
  <c r="Y28" i="18"/>
  <c r="T31" i="18"/>
  <c r="U31" i="18" s="1"/>
  <c r="Y34" i="18"/>
  <c r="AJ1" i="5"/>
  <c r="Y1" i="5"/>
  <c r="N21" i="20" l="1"/>
  <c r="M20" i="20"/>
  <c r="P28" i="16"/>
  <c r="M27" i="16"/>
  <c r="M19" i="11"/>
  <c r="O20" i="11"/>
  <c r="M18" i="18"/>
  <c r="O19" i="18"/>
  <c r="Y29" i="18"/>
  <c r="T32" i="18"/>
  <c r="U32" i="18" s="1"/>
  <c r="Y35" i="18"/>
  <c r="AL1" i="5"/>
  <c r="M21" i="20" l="1"/>
  <c r="N22" i="20"/>
  <c r="P29" i="16"/>
  <c r="M28" i="16"/>
  <c r="O21" i="11"/>
  <c r="M20" i="11"/>
  <c r="M19" i="18"/>
  <c r="O20" i="18"/>
  <c r="Y30" i="18"/>
  <c r="Y31" i="18"/>
  <c r="T33" i="18"/>
  <c r="U33" i="18" s="1"/>
  <c r="Y36" i="18"/>
  <c r="M22" i="20" l="1"/>
  <c r="N23" i="20"/>
  <c r="P30" i="16"/>
  <c r="M29" i="16"/>
  <c r="M21" i="11"/>
  <c r="O22" i="11"/>
  <c r="M20" i="18"/>
  <c r="O21" i="18"/>
  <c r="T34" i="18"/>
  <c r="U34" i="18" s="1"/>
  <c r="Y37" i="18"/>
  <c r="M23" i="20" l="1"/>
  <c r="N24" i="20"/>
  <c r="P31" i="16"/>
  <c r="M30" i="16"/>
  <c r="M22" i="11"/>
  <c r="O23" i="11"/>
  <c r="M21" i="18"/>
  <c r="O22" i="18"/>
  <c r="T35" i="18"/>
  <c r="U35" i="18" s="1"/>
  <c r="Y38" i="18"/>
  <c r="M24" i="20" l="1"/>
  <c r="N25" i="20"/>
  <c r="P32" i="16"/>
  <c r="M31" i="16"/>
  <c r="O24" i="11"/>
  <c r="M23" i="11"/>
  <c r="M22" i="18"/>
  <c r="O23" i="18"/>
  <c r="T36" i="18"/>
  <c r="U36" i="18" s="1"/>
  <c r="Y39" i="18"/>
  <c r="M25" i="20" l="1"/>
  <c r="N26" i="20"/>
  <c r="P33" i="16"/>
  <c r="M32" i="16"/>
  <c r="M24" i="11"/>
  <c r="O25" i="11"/>
  <c r="M23" i="18"/>
  <c r="O24" i="18"/>
  <c r="T37" i="18"/>
  <c r="U37" i="18" s="1"/>
  <c r="Y40" i="18"/>
  <c r="M26" i="20" l="1"/>
  <c r="N27" i="20"/>
  <c r="P34" i="16"/>
  <c r="M33" i="16"/>
  <c r="O26" i="11"/>
  <c r="M25" i="11"/>
  <c r="M24" i="18"/>
  <c r="O25" i="18"/>
  <c r="T38" i="18"/>
  <c r="U38" i="18" s="1"/>
  <c r="Y41" i="18"/>
  <c r="M27" i="20" l="1"/>
  <c r="N28" i="20"/>
  <c r="P35" i="16"/>
  <c r="M34" i="16"/>
  <c r="O27" i="11"/>
  <c r="M26" i="11"/>
  <c r="M25" i="18"/>
  <c r="O26" i="18"/>
  <c r="T39" i="18"/>
  <c r="U39" i="18" s="1"/>
  <c r="Y42" i="18"/>
  <c r="N29" i="20" l="1"/>
  <c r="M28" i="20"/>
  <c r="P36" i="16"/>
  <c r="M35" i="16"/>
  <c r="M27" i="11"/>
  <c r="O28" i="11"/>
  <c r="M26" i="18"/>
  <c r="O27" i="18"/>
  <c r="T40" i="18"/>
  <c r="U40" i="18" s="1"/>
  <c r="N30" i="20" l="1"/>
  <c r="M29" i="20"/>
  <c r="P37" i="16"/>
  <c r="M36" i="16"/>
  <c r="M28" i="11"/>
  <c r="O29" i="11"/>
  <c r="M27" i="18"/>
  <c r="O28" i="18"/>
  <c r="T41" i="18"/>
  <c r="U41" i="18" s="1"/>
  <c r="N31" i="20" l="1"/>
  <c r="M30" i="20"/>
  <c r="P38" i="16"/>
  <c r="M37" i="16"/>
  <c r="M29" i="11"/>
  <c r="O30" i="11"/>
  <c r="M28" i="18"/>
  <c r="O29" i="18"/>
  <c r="T42" i="18"/>
  <c r="U42" i="18" s="1"/>
  <c r="M31" i="20" l="1"/>
  <c r="N32" i="20"/>
  <c r="P39" i="16"/>
  <c r="M38" i="16"/>
  <c r="M30" i="11"/>
  <c r="O31" i="11"/>
  <c r="M29" i="18"/>
  <c r="O30" i="18"/>
  <c r="M32" i="20" l="1"/>
  <c r="N33" i="20"/>
  <c r="P40" i="16"/>
  <c r="M39" i="16"/>
  <c r="M31" i="11"/>
  <c r="O32" i="11"/>
  <c r="M30" i="18"/>
  <c r="O31" i="18"/>
  <c r="M33" i="20" l="1"/>
  <c r="N34" i="20"/>
  <c r="P41" i="16"/>
  <c r="M40" i="16"/>
  <c r="M32" i="11"/>
  <c r="O33" i="11"/>
  <c r="M31" i="18"/>
  <c r="O32" i="18"/>
  <c r="M34" i="20" l="1"/>
  <c r="N35" i="20"/>
  <c r="P42" i="16"/>
  <c r="M41" i="16"/>
  <c r="O34" i="11"/>
  <c r="M33" i="11"/>
  <c r="M32" i="18"/>
  <c r="O33" i="18"/>
  <c r="M35" i="20" l="1"/>
  <c r="N36" i="20"/>
  <c r="P43" i="16"/>
  <c r="M42" i="16"/>
  <c r="M34" i="11"/>
  <c r="O35" i="11"/>
  <c r="M33" i="18"/>
  <c r="O34" i="18"/>
  <c r="M36" i="20" l="1"/>
  <c r="N37" i="20"/>
  <c r="P44" i="16"/>
  <c r="M43" i="16"/>
  <c r="M35" i="11"/>
  <c r="O36" i="11"/>
  <c r="M34" i="18"/>
  <c r="O35" i="18"/>
  <c r="M37" i="20" l="1"/>
  <c r="N38" i="20"/>
  <c r="P45" i="16"/>
  <c r="M44" i="16"/>
  <c r="O37" i="11"/>
  <c r="M36" i="11"/>
  <c r="M35" i="18"/>
  <c r="O36" i="18"/>
  <c r="M38" i="20" l="1"/>
  <c r="N39" i="20"/>
  <c r="P46" i="16"/>
  <c r="M45" i="16"/>
  <c r="M37" i="11"/>
  <c r="O38" i="11"/>
  <c r="M36" i="18"/>
  <c r="O37" i="18"/>
  <c r="M39" i="20" l="1"/>
  <c r="N40" i="20"/>
  <c r="P47" i="16"/>
  <c r="M46" i="16"/>
  <c r="O39" i="11"/>
  <c r="M38" i="11"/>
  <c r="M37" i="18"/>
  <c r="O38" i="18"/>
  <c r="M40" i="20" l="1"/>
  <c r="N41" i="20"/>
  <c r="P48" i="16"/>
  <c r="M47" i="16"/>
  <c r="O40" i="11"/>
  <c r="M39" i="11"/>
  <c r="M38" i="18"/>
  <c r="O39" i="18"/>
  <c r="N42" i="20" l="1"/>
  <c r="M41" i="20"/>
  <c r="P49" i="16"/>
  <c r="M48" i="16"/>
  <c r="M40" i="11"/>
  <c r="O41" i="11"/>
  <c r="M39" i="18"/>
  <c r="O40" i="18"/>
  <c r="N43" i="20" l="1"/>
  <c r="M42" i="20"/>
  <c r="P50" i="16"/>
  <c r="M49" i="16"/>
  <c r="M41" i="11"/>
  <c r="O42" i="11"/>
  <c r="M40" i="18"/>
  <c r="O41" i="18"/>
  <c r="N44" i="20" l="1"/>
  <c r="M43" i="20"/>
  <c r="P51" i="16"/>
  <c r="M50" i="16"/>
  <c r="M42" i="11"/>
  <c r="O43" i="11"/>
  <c r="M41" i="18"/>
  <c r="O42" i="18"/>
  <c r="M44" i="20" l="1"/>
  <c r="N45" i="20"/>
  <c r="P52" i="16"/>
  <c r="M51" i="16"/>
  <c r="M43" i="11"/>
  <c r="O44" i="11"/>
  <c r="M42" i="18"/>
  <c r="O43" i="18"/>
  <c r="M45" i="20" l="1"/>
  <c r="N46" i="20"/>
  <c r="P53" i="16"/>
  <c r="M52" i="16"/>
  <c r="M44" i="11"/>
  <c r="O45" i="11"/>
  <c r="M43" i="18"/>
  <c r="O44" i="18"/>
  <c r="M46" i="20" l="1"/>
  <c r="N47" i="20"/>
  <c r="P54" i="16"/>
  <c r="M53" i="16"/>
  <c r="M45" i="11"/>
  <c r="O46" i="11"/>
  <c r="M44" i="18"/>
  <c r="O45" i="18"/>
  <c r="M47" i="20" l="1"/>
  <c r="N48" i="20"/>
  <c r="P55" i="16"/>
  <c r="M54" i="16"/>
  <c r="O47" i="11"/>
  <c r="M46" i="11"/>
  <c r="M45" i="18"/>
  <c r="O46" i="18"/>
  <c r="M48" i="20" l="1"/>
  <c r="N49" i="20"/>
  <c r="P56" i="16"/>
  <c r="M56" i="16" s="1"/>
  <c r="M55" i="16"/>
  <c r="M47" i="11"/>
  <c r="O48" i="11"/>
  <c r="M46" i="18"/>
  <c r="O47" i="18"/>
  <c r="M49" i="20" l="1"/>
  <c r="N50" i="20"/>
  <c r="M48" i="11"/>
  <c r="O49" i="11"/>
  <c r="M47" i="18"/>
  <c r="O48" i="18"/>
  <c r="M50" i="20" l="1"/>
  <c r="N51" i="20"/>
  <c r="O50" i="11"/>
  <c r="M49" i="11"/>
  <c r="M48" i="18"/>
  <c r="O49" i="18"/>
  <c r="M51" i="20" l="1"/>
  <c r="N52" i="20"/>
  <c r="O51" i="11"/>
  <c r="M50" i="11"/>
  <c r="M49" i="18"/>
  <c r="O50" i="18"/>
  <c r="N53" i="20" l="1"/>
  <c r="M52" i="20"/>
  <c r="O52" i="11"/>
  <c r="M51" i="11"/>
  <c r="M50" i="18"/>
  <c r="O51" i="18"/>
  <c r="M53" i="20" l="1"/>
  <c r="N54" i="20"/>
  <c r="O53" i="11"/>
  <c r="M52" i="11"/>
  <c r="M51" i="18"/>
  <c r="O52" i="18"/>
  <c r="M54" i="20" l="1"/>
  <c r="N55" i="20"/>
  <c r="O54" i="11"/>
  <c r="M53" i="11"/>
  <c r="M52" i="18"/>
  <c r="O53" i="18"/>
  <c r="M55" i="20" l="1"/>
  <c r="N56" i="20"/>
  <c r="M56" i="20" s="1"/>
  <c r="O55" i="11"/>
  <c r="M54" i="11"/>
  <c r="M53" i="18"/>
  <c r="O54" i="18"/>
  <c r="O56" i="11" l="1"/>
  <c r="M56" i="11" s="1"/>
  <c r="M55" i="11"/>
  <c r="M54" i="18"/>
  <c r="O55" i="18"/>
  <c r="M55" i="18" l="1"/>
  <c r="O56" i="18"/>
  <c r="M56" i="18" s="1"/>
</calcChain>
</file>

<file path=xl/sharedStrings.xml><?xml version="1.0" encoding="utf-8"?>
<sst xmlns="http://schemas.openxmlformats.org/spreadsheetml/2006/main" count="6773" uniqueCount="1570">
  <si>
    <t>Club</t>
  </si>
  <si>
    <t>CC Chatillon</t>
  </si>
  <si>
    <t>Cyclo Team 69</t>
  </si>
  <si>
    <t>FFC 3</t>
  </si>
  <si>
    <t>M</t>
  </si>
  <si>
    <t>Fédération</t>
  </si>
  <si>
    <t>Date
inscription</t>
  </si>
  <si>
    <t xml:space="preserve">Nom </t>
  </si>
  <si>
    <t>Prénom</t>
  </si>
  <si>
    <t>Dépt</t>
  </si>
  <si>
    <t>FFC</t>
  </si>
  <si>
    <t>UFOLEP</t>
  </si>
  <si>
    <t>Op</t>
  </si>
  <si>
    <t>Pc</t>
  </si>
  <si>
    <t>F</t>
  </si>
  <si>
    <t>Florent</t>
  </si>
  <si>
    <t>ASL Hauteville</t>
  </si>
  <si>
    <t>Stéphane</t>
  </si>
  <si>
    <t>Pascal</t>
  </si>
  <si>
    <t>UV Chalon</t>
  </si>
  <si>
    <t>CHANEL</t>
  </si>
  <si>
    <t>Gilles</t>
  </si>
  <si>
    <t>Team des Dombes</t>
  </si>
  <si>
    <t>01</t>
  </si>
  <si>
    <t>Roger</t>
  </si>
  <si>
    <t>03</t>
  </si>
  <si>
    <t>Frédéric</t>
  </si>
  <si>
    <t>Philippe</t>
  </si>
  <si>
    <t>VC Corbas</t>
  </si>
  <si>
    <t>69</t>
  </si>
  <si>
    <t>GOLLINUCCI</t>
  </si>
  <si>
    <t>André</t>
  </si>
  <si>
    <t>VC Lagnieu</t>
  </si>
  <si>
    <t>Christian</t>
  </si>
  <si>
    <t>Mirebeau SC</t>
  </si>
  <si>
    <t>21</t>
  </si>
  <si>
    <t>LEJARZA</t>
  </si>
  <si>
    <t>Eric</t>
  </si>
  <si>
    <t>Dynamic Riorges Vélo</t>
  </si>
  <si>
    <t>42</t>
  </si>
  <si>
    <t>MARTINS</t>
  </si>
  <si>
    <t>José</t>
  </si>
  <si>
    <t>CC Bioux</t>
  </si>
  <si>
    <t>71</t>
  </si>
  <si>
    <t>Julien</t>
  </si>
  <si>
    <t>ROLANDO</t>
  </si>
  <si>
    <t>VC Limas</t>
  </si>
  <si>
    <t>SERTHELON</t>
  </si>
  <si>
    <t>Damien</t>
  </si>
  <si>
    <t>Gleizé CC</t>
  </si>
  <si>
    <t>x</t>
  </si>
  <si>
    <t>FSGT (autre 71)</t>
  </si>
  <si>
    <t>3</t>
  </si>
  <si>
    <t>TC Auxone</t>
  </si>
  <si>
    <t>Date de naissance</t>
  </si>
  <si>
    <t>PERDERISET</t>
  </si>
  <si>
    <t>X</t>
  </si>
  <si>
    <t>Vérifications</t>
  </si>
  <si>
    <t>DUCHAINE</t>
  </si>
  <si>
    <t>Pierre</t>
  </si>
  <si>
    <t>LASSARA</t>
  </si>
  <si>
    <t>Alain</t>
  </si>
  <si>
    <t>AC Francheleins</t>
  </si>
  <si>
    <t>PITTET</t>
  </si>
  <si>
    <t>EC Saulonnaise</t>
  </si>
  <si>
    <t>MATRAT</t>
  </si>
  <si>
    <t>BERAUD</t>
  </si>
  <si>
    <t>Richard</t>
  </si>
  <si>
    <t>CUNHA</t>
  </si>
  <si>
    <t>Paul</t>
  </si>
  <si>
    <t>VC Decines</t>
  </si>
  <si>
    <t>NICOLLE</t>
  </si>
  <si>
    <t>CHASSAGNE</t>
  </si>
  <si>
    <t>VANNIER</t>
  </si>
  <si>
    <t>ASC Fours</t>
  </si>
  <si>
    <t>58</t>
  </si>
  <si>
    <t>VERMOREL</t>
  </si>
  <si>
    <t>CSADN Roanne</t>
  </si>
  <si>
    <t>GLEIZAL</t>
  </si>
  <si>
    <t>AC Moulin à Vent</t>
  </si>
  <si>
    <t>MONTARD</t>
  </si>
  <si>
    <t>Gérard</t>
  </si>
  <si>
    <t>MENIER</t>
  </si>
  <si>
    <t>Maurice</t>
  </si>
  <si>
    <t>ROUSSEL</t>
  </si>
  <si>
    <t>Jean-Pierre</t>
  </si>
  <si>
    <t>TC Auxonne</t>
  </si>
  <si>
    <t>LAVET</t>
  </si>
  <si>
    <t>Jean-luc</t>
  </si>
  <si>
    <t>Commentaires</t>
  </si>
  <si>
    <t>Club VC Avize</t>
  </si>
  <si>
    <t>Club EC Lyon Monplaisir</t>
  </si>
  <si>
    <t>JUGNIOT</t>
  </si>
  <si>
    <t>DEYRAIL</t>
  </si>
  <si>
    <t>BARLE</t>
  </si>
  <si>
    <t>Michel</t>
  </si>
  <si>
    <t>VC Caladois</t>
  </si>
  <si>
    <t>DUFOSSE</t>
  </si>
  <si>
    <t>David</t>
  </si>
  <si>
    <t>SIMMINI</t>
  </si>
  <si>
    <t>BESSON</t>
  </si>
  <si>
    <t>Robert</t>
  </si>
  <si>
    <t>MAUBLANC</t>
  </si>
  <si>
    <t>Jean-Michel</t>
  </si>
  <si>
    <t>BEAL</t>
  </si>
  <si>
    <t>CO Roannais</t>
  </si>
  <si>
    <t>CHAUDAGNE</t>
  </si>
  <si>
    <t>Olivier</t>
  </si>
  <si>
    <t>GRANGER</t>
  </si>
  <si>
    <t>LASSAIGNE</t>
  </si>
  <si>
    <t>Régis</t>
  </si>
  <si>
    <t>PREAUD</t>
  </si>
  <si>
    <t>PROST</t>
  </si>
  <si>
    <t>Laurent</t>
  </si>
  <si>
    <t>ROCHARD</t>
  </si>
  <si>
    <t>Nicolas</t>
  </si>
  <si>
    <t>ENAULT</t>
  </si>
  <si>
    <t>Thierry</t>
  </si>
  <si>
    <t>VSC Beaune</t>
  </si>
  <si>
    <t>PRAT</t>
  </si>
  <si>
    <t>EC Saint Priest</t>
  </si>
  <si>
    <t>FFC non précisé</t>
  </si>
  <si>
    <t>FFC 2012</t>
  </si>
  <si>
    <t>JACQUIN</t>
  </si>
  <si>
    <t>PLASSE</t>
  </si>
  <si>
    <t>Serge</t>
  </si>
  <si>
    <t>VC Max Barel</t>
  </si>
  <si>
    <t>Donnée  Jean Claude</t>
  </si>
  <si>
    <t>DECHAMP</t>
  </si>
  <si>
    <t>ECD Oullins</t>
  </si>
  <si>
    <t>NOLLOT</t>
  </si>
  <si>
    <t>Marcel</t>
  </si>
  <si>
    <t>VC Brignais</t>
  </si>
  <si>
    <t>Florian</t>
  </si>
  <si>
    <t>Minime FFC</t>
  </si>
  <si>
    <t>AURIAC</t>
  </si>
  <si>
    <t>Vincent</t>
  </si>
  <si>
    <t>BADEY</t>
  </si>
  <si>
    <t>Jean-Luc</t>
  </si>
  <si>
    <t>Daniel</t>
  </si>
  <si>
    <t>BARDAY</t>
  </si>
  <si>
    <t>Guy</t>
  </si>
  <si>
    <t>Romain</t>
  </si>
  <si>
    <t>Claude</t>
  </si>
  <si>
    <t>Jacques</t>
  </si>
  <si>
    <t>BAYON</t>
  </si>
  <si>
    <t>Fabrice</t>
  </si>
  <si>
    <t>Arnaud</t>
  </si>
  <si>
    <t>BELOUZE</t>
  </si>
  <si>
    <t>Grégory</t>
  </si>
  <si>
    <t>BERCET</t>
  </si>
  <si>
    <t>Joël</t>
  </si>
  <si>
    <t>BERGEROT</t>
  </si>
  <si>
    <t>BERLAND</t>
  </si>
  <si>
    <t>Benoît</t>
  </si>
  <si>
    <t>Sylvain</t>
  </si>
  <si>
    <t>BEUDET</t>
  </si>
  <si>
    <t>Yoann</t>
  </si>
  <si>
    <t>Dominique</t>
  </si>
  <si>
    <t>Lucien</t>
  </si>
  <si>
    <t>BIGNON</t>
  </si>
  <si>
    <t>Elie</t>
  </si>
  <si>
    <t>BOINON</t>
  </si>
  <si>
    <t>BONDETTI</t>
  </si>
  <si>
    <t>Aldo</t>
  </si>
  <si>
    <t>BOUCHET</t>
  </si>
  <si>
    <t>Bernard</t>
  </si>
  <si>
    <t>BOURGEON</t>
  </si>
  <si>
    <t>J.Claude</t>
  </si>
  <si>
    <t>BOURRICAND</t>
  </si>
  <si>
    <t>BRET</t>
  </si>
  <si>
    <t>Christophe</t>
  </si>
  <si>
    <t>Cédric</t>
  </si>
  <si>
    <t>CARRARA</t>
  </si>
  <si>
    <t>CARRE</t>
  </si>
  <si>
    <t>Patrice</t>
  </si>
  <si>
    <t>Fabien</t>
  </si>
  <si>
    <t>CATTIAUX</t>
  </si>
  <si>
    <t>Eddy</t>
  </si>
  <si>
    <t>CHABAT</t>
  </si>
  <si>
    <t>Guillaume</t>
  </si>
  <si>
    <t>Emmanuel</t>
  </si>
  <si>
    <t>CHAMBON</t>
  </si>
  <si>
    <t>CHEVALIER</t>
  </si>
  <si>
    <t>CHIRAT</t>
  </si>
  <si>
    <t>Gilbert</t>
  </si>
  <si>
    <t>Jonathan</t>
  </si>
  <si>
    <t>Antonio</t>
  </si>
  <si>
    <t>COQUARD</t>
  </si>
  <si>
    <t>J.Michel</t>
  </si>
  <si>
    <t>François</t>
  </si>
  <si>
    <t>DEBLANGEY</t>
  </si>
  <si>
    <t>Hervé</t>
  </si>
  <si>
    <t>DELEERSNYDER</t>
  </si>
  <si>
    <t>DEMARIA</t>
  </si>
  <si>
    <t>DENONFOUX</t>
  </si>
  <si>
    <t>DESGOUTTE</t>
  </si>
  <si>
    <t>Clément</t>
  </si>
  <si>
    <t>DONNET</t>
  </si>
  <si>
    <t>DUBIEF</t>
  </si>
  <si>
    <t>Jack</t>
  </si>
  <si>
    <t>DUBY</t>
  </si>
  <si>
    <t>Patrick</t>
  </si>
  <si>
    <t>DUCREUX</t>
  </si>
  <si>
    <t>Anaïs</t>
  </si>
  <si>
    <t>DUPUY</t>
  </si>
  <si>
    <t>Thomas</t>
  </si>
  <si>
    <t>EONO</t>
  </si>
  <si>
    <t>EYRAUD</t>
  </si>
  <si>
    <t>Denis</t>
  </si>
  <si>
    <t>FERLET</t>
  </si>
  <si>
    <t>Yannick</t>
  </si>
  <si>
    <t>FORLINI</t>
  </si>
  <si>
    <t>Bruno</t>
  </si>
  <si>
    <t>FOUILLOUSE</t>
  </si>
  <si>
    <t>FRASSANITO</t>
  </si>
  <si>
    <t>GAGNOUX</t>
  </si>
  <si>
    <t>GAUTHIER</t>
  </si>
  <si>
    <t>Mathieu</t>
  </si>
  <si>
    <t>Sébastien</t>
  </si>
  <si>
    <t>Jérôme</t>
  </si>
  <si>
    <t>GENETET</t>
  </si>
  <si>
    <t>GERMAIN</t>
  </si>
  <si>
    <t>Alexandre</t>
  </si>
  <si>
    <t>GIBERT</t>
  </si>
  <si>
    <t>GIRAUDIER</t>
  </si>
  <si>
    <t>Brendan</t>
  </si>
  <si>
    <t>GONZALES</t>
  </si>
  <si>
    <t>GOUJAT</t>
  </si>
  <si>
    <t>GOURLAND</t>
  </si>
  <si>
    <t>GRIMAUD</t>
  </si>
  <si>
    <t>GROS</t>
  </si>
  <si>
    <t>Samuel</t>
  </si>
  <si>
    <t>GUIGON</t>
  </si>
  <si>
    <t>HENRY</t>
  </si>
  <si>
    <t>HUMBERT</t>
  </si>
  <si>
    <t>JOLY</t>
  </si>
  <si>
    <t>JUILLARD</t>
  </si>
  <si>
    <t>KERVADEC</t>
  </si>
  <si>
    <t>Steven</t>
  </si>
  <si>
    <t>LABROSSE</t>
  </si>
  <si>
    <t>Raymond</t>
  </si>
  <si>
    <t>LACROIX</t>
  </si>
  <si>
    <t>LAREURE</t>
  </si>
  <si>
    <t>LEBAS</t>
  </si>
  <si>
    <t>LEBLANC</t>
  </si>
  <si>
    <t>LEMAITRE</t>
  </si>
  <si>
    <t>Jean</t>
  </si>
  <si>
    <t>LUQUET</t>
  </si>
  <si>
    <t>MAINARD</t>
  </si>
  <si>
    <t>MARTIN</t>
  </si>
  <si>
    <t>MARTINON</t>
  </si>
  <si>
    <t>MATRAY</t>
  </si>
  <si>
    <t>Grégoire</t>
  </si>
  <si>
    <t>MOREL</t>
  </si>
  <si>
    <t>MORO</t>
  </si>
  <si>
    <t>Didier</t>
  </si>
  <si>
    <t>NEEL</t>
  </si>
  <si>
    <t>NETO</t>
  </si>
  <si>
    <t>NICOLAS</t>
  </si>
  <si>
    <t>Anthony</t>
  </si>
  <si>
    <t>PERRIN</t>
  </si>
  <si>
    <t>PORGO</t>
  </si>
  <si>
    <t>POULENARD</t>
  </si>
  <si>
    <t>QUIVET</t>
  </si>
  <si>
    <t>RICHARD</t>
  </si>
  <si>
    <t>Stanislas</t>
  </si>
  <si>
    <t>RIVOIRE</t>
  </si>
  <si>
    <t>ROYER</t>
  </si>
  <si>
    <t>RUBERTI</t>
  </si>
  <si>
    <t>Mireille</t>
  </si>
  <si>
    <t>Roland</t>
  </si>
  <si>
    <t>SALAH</t>
  </si>
  <si>
    <t>SEGUIN</t>
  </si>
  <si>
    <t>SERINO</t>
  </si>
  <si>
    <t>SIE</t>
  </si>
  <si>
    <t>SZOSTAK</t>
  </si>
  <si>
    <t>TACNET</t>
  </si>
  <si>
    <t>THEVENIN</t>
  </si>
  <si>
    <t>THIEL</t>
  </si>
  <si>
    <t>TRACLET</t>
  </si>
  <si>
    <t>TRIBOULET</t>
  </si>
  <si>
    <t>VACHER</t>
  </si>
  <si>
    <t>VALLERY</t>
  </si>
  <si>
    <t>John</t>
  </si>
  <si>
    <t>VALLEZ</t>
  </si>
  <si>
    <t>Francis</t>
  </si>
  <si>
    <t>VANDAMME</t>
  </si>
  <si>
    <t>VAZ</t>
  </si>
  <si>
    <t>Mario</t>
  </si>
  <si>
    <t>VERGER</t>
  </si>
  <si>
    <t>Jérémy</t>
  </si>
  <si>
    <t>VIANA</t>
  </si>
  <si>
    <t>C</t>
  </si>
  <si>
    <t>39</t>
  </si>
  <si>
    <t>Nom</t>
  </si>
  <si>
    <t>38</t>
  </si>
  <si>
    <t>86</t>
  </si>
  <si>
    <t>74</t>
  </si>
  <si>
    <t>57</t>
  </si>
  <si>
    <t>25</t>
  </si>
  <si>
    <r>
      <t>Passage cadet 1</t>
    </r>
    <r>
      <rPr>
        <vertAlign val="superscript"/>
        <sz val="8"/>
        <color theme="1"/>
        <rFont val="Arial"/>
        <family val="2"/>
      </rPr>
      <t>ere</t>
    </r>
    <r>
      <rPr>
        <sz val="8"/>
        <color theme="1"/>
        <rFont val="Arial"/>
        <family val="2"/>
      </rPr>
      <t xml:space="preserve"> année
 à cadet 2</t>
    </r>
    <r>
      <rPr>
        <vertAlign val="superscript"/>
        <sz val="8"/>
        <color theme="1"/>
        <rFont val="Calibri"/>
        <family val="2"/>
        <scheme val="minor"/>
      </rPr>
      <t>ieme</t>
    </r>
    <r>
      <rPr>
        <sz val="8"/>
        <color theme="1"/>
        <rFont val="Arial"/>
        <family val="2"/>
      </rPr>
      <t xml:space="preserve"> année</t>
    </r>
  </si>
  <si>
    <t>ROSSI</t>
  </si>
  <si>
    <t>VS Fraisses</t>
  </si>
  <si>
    <t>RO Chambon Feugerolles</t>
  </si>
  <si>
    <t>St Denis Cyclisme</t>
  </si>
  <si>
    <t>3ème cat 2012</t>
  </si>
  <si>
    <t>Loic</t>
  </si>
  <si>
    <t>428 ème - 16,1 points</t>
  </si>
  <si>
    <t>VC Druillat</t>
  </si>
  <si>
    <t>monté en 3 en 2012</t>
  </si>
  <si>
    <t xml:space="preserve">ASL Hauteville </t>
  </si>
  <si>
    <t xml:space="preserve">Briennon VP </t>
  </si>
  <si>
    <t xml:space="preserve">CC Bioux </t>
  </si>
  <si>
    <t xml:space="preserve">VC Trévoux </t>
  </si>
  <si>
    <t xml:space="preserve">VL Feillens </t>
  </si>
  <si>
    <t xml:space="preserve">AC Buellas </t>
  </si>
  <si>
    <t>AC Neuville</t>
  </si>
  <si>
    <t>ASOS St-Galmier</t>
  </si>
  <si>
    <t>Bellerive SC</t>
  </si>
  <si>
    <t>CC Replonges</t>
  </si>
  <si>
    <t>Crèches</t>
  </si>
  <si>
    <t>CSADN Roanne Mably</t>
  </si>
  <si>
    <t>CSM Vic sur Seille</t>
  </si>
  <si>
    <t>Dynamic Vélo Riorges</t>
  </si>
  <si>
    <t>EC Charlieu</t>
  </si>
  <si>
    <t>EC Gray Arc</t>
  </si>
  <si>
    <t>ECO Firminy</t>
  </si>
  <si>
    <t>GO Costellois</t>
  </si>
  <si>
    <t>Jura Dôlois Cyclisme</t>
  </si>
  <si>
    <t>RS Meximieux</t>
  </si>
  <si>
    <t>SC Manissieux</t>
  </si>
  <si>
    <t>Team Montbard Lantenay</t>
  </si>
  <si>
    <t>UC Digoin</t>
  </si>
  <si>
    <t>VC Dôle</t>
  </si>
  <si>
    <t>VC du Velay</t>
  </si>
  <si>
    <t>VC Roanne</t>
  </si>
  <si>
    <t>VC Villerest</t>
  </si>
  <si>
    <t>VS Trouhans</t>
  </si>
  <si>
    <t>AUMONIER</t>
  </si>
  <si>
    <t>Gabriel</t>
  </si>
  <si>
    <t>Jean-Claude</t>
  </si>
  <si>
    <t>CHATELUS</t>
  </si>
  <si>
    <t>CHERPIN</t>
  </si>
  <si>
    <t>Alan</t>
  </si>
  <si>
    <t>EHRHOLD</t>
  </si>
  <si>
    <t>FERRET</t>
  </si>
  <si>
    <t>Noël</t>
  </si>
  <si>
    <t>GEOFFRAY</t>
  </si>
  <si>
    <t>HELLIN</t>
  </si>
  <si>
    <t>MILLET</t>
  </si>
  <si>
    <t>Joris</t>
  </si>
  <si>
    <t>Quentin</t>
  </si>
  <si>
    <t>PETITJEAN</t>
  </si>
  <si>
    <t>POMORSKI</t>
  </si>
  <si>
    <t>RIGOMIER</t>
  </si>
  <si>
    <t>CC Etupes</t>
  </si>
  <si>
    <t>Brignais</t>
  </si>
  <si>
    <t>60</t>
  </si>
  <si>
    <t>VC Beauvais</t>
  </si>
  <si>
    <t>VC Montbrison</t>
  </si>
  <si>
    <t>VTT Nord Isère</t>
  </si>
  <si>
    <t>Bourg en Bresse</t>
  </si>
  <si>
    <t>THIEBAUT</t>
  </si>
  <si>
    <t>EC Tourquennoise</t>
  </si>
  <si>
    <t>FFC en attente</t>
  </si>
  <si>
    <t>RODOT</t>
  </si>
  <si>
    <t>Jocelyn</t>
  </si>
  <si>
    <t>43</t>
  </si>
  <si>
    <t>VC Roannais</t>
  </si>
  <si>
    <t>LAGOUTE</t>
  </si>
  <si>
    <t>SALQUE</t>
  </si>
  <si>
    <t>THOLLET</t>
  </si>
  <si>
    <t>Autorisation
 FSGT 71</t>
  </si>
  <si>
    <t>Coureurs extérieurs autorisés à courir en FSGT 71</t>
  </si>
  <si>
    <t xml:space="preserve">Dernière mise à jour le : </t>
  </si>
  <si>
    <t>DEVARENNE</t>
  </si>
  <si>
    <t>BENETIERE</t>
  </si>
  <si>
    <t>Jean Marc</t>
  </si>
  <si>
    <t>GUIDE</t>
  </si>
  <si>
    <t>BEAUGEY</t>
  </si>
  <si>
    <t>VC Vault en Velin</t>
  </si>
  <si>
    <t>VC Trévoux</t>
  </si>
  <si>
    <t>UC Varennoise</t>
  </si>
  <si>
    <t>MONTARON</t>
  </si>
  <si>
    <t>ACDLM</t>
  </si>
  <si>
    <t>BESSY</t>
  </si>
  <si>
    <t>ASPTT Dijon</t>
  </si>
  <si>
    <t>Cadet FFC</t>
  </si>
  <si>
    <t>engagé en MINIME</t>
  </si>
  <si>
    <t>TARDY</t>
  </si>
  <si>
    <t>RENAUD</t>
  </si>
  <si>
    <t>HANS</t>
  </si>
  <si>
    <t>ASA</t>
  </si>
  <si>
    <t>EC Baumoise</t>
  </si>
  <si>
    <t>PS Autun</t>
  </si>
  <si>
    <t>PORCIN</t>
  </si>
  <si>
    <t>AC Buellas</t>
  </si>
  <si>
    <t>VC Trevoltien</t>
  </si>
  <si>
    <t>Pierre Yves</t>
  </si>
  <si>
    <t>x erreur réponse mail</t>
  </si>
  <si>
    <t>x pas d'adresse mail</t>
  </si>
  <si>
    <t>Benoit</t>
  </si>
  <si>
    <t>MARIDET</t>
  </si>
  <si>
    <t>06/03/2013 corrigé</t>
  </si>
  <si>
    <t>ALSINA</t>
  </si>
  <si>
    <t>PATIENT</t>
  </si>
  <si>
    <t>GOIFFON</t>
  </si>
  <si>
    <t>PATAY</t>
  </si>
  <si>
    <t>Geliez CC</t>
  </si>
  <si>
    <t>J-Christophe</t>
  </si>
  <si>
    <t>Donnée  Jean Claude 2</t>
  </si>
  <si>
    <t>CORBRAT</t>
  </si>
  <si>
    <t xml:space="preserve"> demande pc ou pco</t>
  </si>
  <si>
    <t>AC Tarare POPEY</t>
  </si>
  <si>
    <t>Jean Paul</t>
  </si>
  <si>
    <t>DELAYE</t>
  </si>
  <si>
    <t>DEVILAINE</t>
  </si>
  <si>
    <t>GATHIER</t>
  </si>
  <si>
    <t>Mathias</t>
  </si>
  <si>
    <t>GIRAUDON</t>
  </si>
  <si>
    <t>GAREL</t>
  </si>
  <si>
    <t>DUMAS</t>
  </si>
  <si>
    <t>DURBIZE</t>
  </si>
  <si>
    <t>Kévin</t>
  </si>
  <si>
    <t>ROHDE</t>
  </si>
  <si>
    <t>Tony</t>
  </si>
  <si>
    <t>CHAVALIER</t>
  </si>
  <si>
    <t>J- François</t>
  </si>
  <si>
    <t>Rémy</t>
  </si>
  <si>
    <t>MURE</t>
  </si>
  <si>
    <t>SERVAIS</t>
  </si>
  <si>
    <t>OCAMPO-GARZON</t>
  </si>
  <si>
    <t>Carlos</t>
  </si>
  <si>
    <t>CS Pont de Chéruy</t>
  </si>
  <si>
    <t>Comité FSGT 69</t>
  </si>
  <si>
    <t>ES Jonage CYCLO</t>
  </si>
  <si>
    <t>GENTY</t>
  </si>
  <si>
    <t>LAFFAYE</t>
  </si>
  <si>
    <t>JAVOUET</t>
  </si>
  <si>
    <t>FFC Cadet</t>
  </si>
  <si>
    <t>ROUBAUD</t>
  </si>
  <si>
    <t>VS Longecourt en plaine</t>
  </si>
  <si>
    <t>TISSERAND</t>
  </si>
  <si>
    <t>Sebastien</t>
  </si>
  <si>
    <t>VS Dijon</t>
  </si>
  <si>
    <t>NON ADMIS</t>
  </si>
  <si>
    <t>OPEN non précisé</t>
  </si>
  <si>
    <t>CR4C</t>
  </si>
  <si>
    <t>THIBERT</t>
  </si>
  <si>
    <t>BALDUCCI</t>
  </si>
  <si>
    <t>Alfred</t>
  </si>
  <si>
    <t>AS GGB France Annecy</t>
  </si>
  <si>
    <t>VC Trévoltien</t>
  </si>
  <si>
    <t>DURAND</t>
  </si>
  <si>
    <t>BUHLER</t>
  </si>
  <si>
    <t>Inscrit après 1ère course</t>
  </si>
  <si>
    <t>JURY</t>
  </si>
  <si>
    <t>HEROLD</t>
  </si>
  <si>
    <t>pas trouvé FFC</t>
  </si>
  <si>
    <t>J-Baptiste</t>
  </si>
  <si>
    <t>Junior féminine</t>
  </si>
  <si>
    <t>AIGON</t>
  </si>
  <si>
    <t>ALLAIN</t>
  </si>
  <si>
    <t>BEAUCOUP</t>
  </si>
  <si>
    <t>ASOS Saint Galmier</t>
  </si>
  <si>
    <t xml:space="preserve">pas de cat, pas retour mail </t>
  </si>
  <si>
    <t>BOUGAIN</t>
  </si>
  <si>
    <t>Team SPOC Nice</t>
  </si>
  <si>
    <t>06</t>
  </si>
  <si>
    <t>CHAMBODU</t>
  </si>
  <si>
    <t>CHARBONNIER</t>
  </si>
  <si>
    <t>DESCHAMPS</t>
  </si>
  <si>
    <t>UCF</t>
  </si>
  <si>
    <t>quel fédé?</t>
  </si>
  <si>
    <t>DUPERON</t>
  </si>
  <si>
    <t>FARINET</t>
  </si>
  <si>
    <t>GERENTON</t>
  </si>
  <si>
    <t>Briennon Vélo Passion</t>
  </si>
  <si>
    <t>GROULARD</t>
  </si>
  <si>
    <t>Gaëtan</t>
  </si>
  <si>
    <t>GO le Coteau</t>
  </si>
  <si>
    <t>HAMELIN</t>
  </si>
  <si>
    <t>JOMAIN</t>
  </si>
  <si>
    <t>LAMSTAES</t>
  </si>
  <si>
    <t>MIGOULE</t>
  </si>
  <si>
    <t>PONS</t>
  </si>
  <si>
    <t>SERVAJEAN</t>
  </si>
  <si>
    <t>TREILLE</t>
  </si>
  <si>
    <t xml:space="preserve">DURANTON </t>
  </si>
  <si>
    <t>ROUSSET</t>
  </si>
  <si>
    <t>RAVIER</t>
  </si>
  <si>
    <t>VC  Vault en Velin</t>
  </si>
  <si>
    <t>attente réponse Club</t>
  </si>
  <si>
    <t>LHUISSET</t>
  </si>
  <si>
    <t>VC Velay</t>
  </si>
  <si>
    <t>pas retour mail</t>
  </si>
  <si>
    <t>VEILLET</t>
  </si>
  <si>
    <t>Jean-Yves</t>
  </si>
  <si>
    <t>GAY</t>
  </si>
  <si>
    <t>Monté sur victoire Vougy</t>
  </si>
  <si>
    <t>Monté sur victoire St Martin</t>
  </si>
  <si>
    <t>Monté sur victoire Jully les Buxy</t>
  </si>
  <si>
    <t>CAZEAUX</t>
  </si>
  <si>
    <t>LALA</t>
  </si>
  <si>
    <t>LAMBERTI</t>
  </si>
  <si>
    <t>NAVARRO</t>
  </si>
  <si>
    <t>Dossard</t>
  </si>
  <si>
    <t>Categorie</t>
  </si>
  <si>
    <t>Féminime</t>
  </si>
  <si>
    <t>Minime</t>
  </si>
  <si>
    <t>Extérieur</t>
  </si>
  <si>
    <t>*</t>
  </si>
  <si>
    <r>
      <rPr>
        <sz val="7"/>
        <rFont val="Arial"/>
        <family val="2"/>
      </rPr>
      <t>Autorisation</t>
    </r>
    <r>
      <rPr>
        <sz val="8"/>
        <rFont val="Arial"/>
        <family val="2"/>
      </rPr>
      <t xml:space="preserve">
 FSGT 71</t>
    </r>
  </si>
  <si>
    <t>Clat</t>
  </si>
  <si>
    <t>Catégorie modifiée</t>
  </si>
  <si>
    <t>VS Chalon</t>
  </si>
  <si>
    <t>Chagny</t>
  </si>
  <si>
    <t xml:space="preserve">Melay </t>
  </si>
  <si>
    <t>Tournus</t>
  </si>
  <si>
    <t>Creusot VS</t>
  </si>
  <si>
    <t>ASPTT Chalon</t>
  </si>
  <si>
    <t>SC Autun</t>
  </si>
  <si>
    <t>St-Marcel</t>
  </si>
  <si>
    <t>Tramayes</t>
  </si>
  <si>
    <t>CC Chalon</t>
  </si>
  <si>
    <t>St-Martin en Br.</t>
  </si>
  <si>
    <t>Charolles</t>
  </si>
  <si>
    <t>Mercurey</t>
  </si>
  <si>
    <t>Flacé</t>
  </si>
  <si>
    <t>Sanvignes</t>
  </si>
  <si>
    <t>Verdun</t>
  </si>
  <si>
    <t xml:space="preserve">Aluze </t>
  </si>
  <si>
    <t>Joncy</t>
  </si>
  <si>
    <t>St-Rémy</t>
  </si>
  <si>
    <t>Creusot Cyclisme</t>
  </si>
  <si>
    <t>Louhans</t>
  </si>
  <si>
    <t>Road Team 71</t>
  </si>
  <si>
    <t>Ecuisses</t>
  </si>
  <si>
    <t>Montceau</t>
  </si>
  <si>
    <t>St-Vallier</t>
  </si>
  <si>
    <t>Marcigny</t>
  </si>
  <si>
    <t>Paray Cyclisme</t>
  </si>
  <si>
    <t>Buxy</t>
  </si>
  <si>
    <t>Chauffailles</t>
  </si>
  <si>
    <t xml:space="preserve"> Charolles</t>
  </si>
  <si>
    <t>Gueugnon</t>
  </si>
  <si>
    <t>31/09/59</t>
  </si>
  <si>
    <t>CSE Creusot</t>
  </si>
  <si>
    <t>AMILAIN</t>
  </si>
  <si>
    <t>AMOUR</t>
  </si>
  <si>
    <t>Pierre-Laurent</t>
  </si>
  <si>
    <t>AMPS</t>
  </si>
  <si>
    <t>ANDRE</t>
  </si>
  <si>
    <t>Lionel</t>
  </si>
  <si>
    <t>Thérèse</t>
  </si>
  <si>
    <t>ANTOINAT</t>
  </si>
  <si>
    <t>ARNAUD</t>
  </si>
  <si>
    <t>AROLES</t>
  </si>
  <si>
    <t>Edouard</t>
  </si>
  <si>
    <t>ASDRUBAL</t>
  </si>
  <si>
    <t>AUBERIVE</t>
  </si>
  <si>
    <t>AUCLERC</t>
  </si>
  <si>
    <t>Carole</t>
  </si>
  <si>
    <t>Lucas</t>
  </si>
  <si>
    <t>AUFFRAY</t>
  </si>
  <si>
    <t>AURENGE</t>
  </si>
  <si>
    <t>AUSTIN</t>
  </si>
  <si>
    <t>Geoffrey</t>
  </si>
  <si>
    <t>BADOUX</t>
  </si>
  <si>
    <t>Georges</t>
  </si>
  <si>
    <t>BAGGETTO</t>
  </si>
  <si>
    <t>BAILLARD</t>
  </si>
  <si>
    <t>BAILLY</t>
  </si>
  <si>
    <t>BALLIGAND</t>
  </si>
  <si>
    <t>BAQUE</t>
  </si>
  <si>
    <t>Céline</t>
  </si>
  <si>
    <t>BARAULT</t>
  </si>
  <si>
    <t>Matthias</t>
  </si>
  <si>
    <t>BARBERY</t>
  </si>
  <si>
    <t>BARBIER</t>
  </si>
  <si>
    <t>Florence</t>
  </si>
  <si>
    <t>BARBIEUX</t>
  </si>
  <si>
    <t>Jean-Jacques</t>
  </si>
  <si>
    <t>BARSKI</t>
  </si>
  <si>
    <t>BARTHET</t>
  </si>
  <si>
    <t>BAUDON</t>
  </si>
  <si>
    <t>Maxime</t>
  </si>
  <si>
    <t>BAULAND</t>
  </si>
  <si>
    <t>Rémi</t>
  </si>
  <si>
    <t>BAVEUX</t>
  </si>
  <si>
    <t>BEAU</t>
  </si>
  <si>
    <t>BEAUFILS</t>
  </si>
  <si>
    <t>Isabelle</t>
  </si>
  <si>
    <t>Yves</t>
  </si>
  <si>
    <t>BEAUSOLEIL</t>
  </si>
  <si>
    <t>Mickaël</t>
  </si>
  <si>
    <t>Anne-Hélène</t>
  </si>
  <si>
    <t>Jean-Philippe</t>
  </si>
  <si>
    <t>BERGER</t>
  </si>
  <si>
    <t>Bastien</t>
  </si>
  <si>
    <t>BERNARD</t>
  </si>
  <si>
    <t>Franck</t>
  </si>
  <si>
    <t>BERNE</t>
  </si>
  <si>
    <t>BERNET</t>
  </si>
  <si>
    <t>BERROCAL</t>
  </si>
  <si>
    <t>Henri</t>
  </si>
  <si>
    <t>BERT</t>
  </si>
  <si>
    <t>Jean-Paul</t>
  </si>
  <si>
    <t>BERTHELOT</t>
  </si>
  <si>
    <t>Jacky</t>
  </si>
  <si>
    <t>BERTIN</t>
  </si>
  <si>
    <t>BERTOUX</t>
  </si>
  <si>
    <t>BERUJON</t>
  </si>
  <si>
    <t>Magali</t>
  </si>
  <si>
    <t>BIANCO</t>
  </si>
  <si>
    <t>BIDAUD</t>
  </si>
  <si>
    <t>Antoine</t>
  </si>
  <si>
    <t>BLANC</t>
  </si>
  <si>
    <t>Sandrine</t>
  </si>
  <si>
    <t>BLONDEAU</t>
  </si>
  <si>
    <t>Armand</t>
  </si>
  <si>
    <t>Jean-Louis</t>
  </si>
  <si>
    <t>BOILLOT</t>
  </si>
  <si>
    <t>BOISSARD</t>
  </si>
  <si>
    <t>BOISSEAU</t>
  </si>
  <si>
    <t>BOISSON</t>
  </si>
  <si>
    <t>BOLUSSET</t>
  </si>
  <si>
    <t>Catherine</t>
  </si>
  <si>
    <t>BONIFACE</t>
  </si>
  <si>
    <t>BONIN</t>
  </si>
  <si>
    <t>Robin</t>
  </si>
  <si>
    <t>BONNAMOUR</t>
  </si>
  <si>
    <t>BONNARDOT</t>
  </si>
  <si>
    <t>Alexis</t>
  </si>
  <si>
    <t>Martine</t>
  </si>
  <si>
    <t>BONNEFOY</t>
  </si>
  <si>
    <t>Henry</t>
  </si>
  <si>
    <t>BONNIAU</t>
  </si>
  <si>
    <t>BONNOT</t>
  </si>
  <si>
    <t>Baptiste</t>
  </si>
  <si>
    <t>Lilian</t>
  </si>
  <si>
    <t>BOREY</t>
  </si>
  <si>
    <t>BORGES</t>
  </si>
  <si>
    <t>Gaétan</t>
  </si>
  <si>
    <t>BORGOBELLO</t>
  </si>
  <si>
    <t>BORNE</t>
  </si>
  <si>
    <t>Jean-François</t>
  </si>
  <si>
    <t>BOSC</t>
  </si>
  <si>
    <t>Charlotte</t>
  </si>
  <si>
    <t>Laurence</t>
  </si>
  <si>
    <t>Raoul</t>
  </si>
  <si>
    <t>Vanessa</t>
  </si>
  <si>
    <t>BOUDOT</t>
  </si>
  <si>
    <t>BOUFLET</t>
  </si>
  <si>
    <t>BOUILHOL</t>
  </si>
  <si>
    <t>Aurélien</t>
  </si>
  <si>
    <t>BOUILLOUX</t>
  </si>
  <si>
    <t>BOULCH</t>
  </si>
  <si>
    <t>Tanguy</t>
  </si>
  <si>
    <t>BOULISSET</t>
  </si>
  <si>
    <t>BOURCIER</t>
  </si>
  <si>
    <t>BOURGEOIS</t>
  </si>
  <si>
    <t>BOUTON</t>
  </si>
  <si>
    <t>BOUTON-PONSARD</t>
  </si>
  <si>
    <t>Fabienne</t>
  </si>
  <si>
    <t>BOYER</t>
  </si>
  <si>
    <t>BRELAUD</t>
  </si>
  <si>
    <t>Xavier</t>
  </si>
  <si>
    <t>BRIDAY</t>
  </si>
  <si>
    <t>BRIOTTET</t>
  </si>
  <si>
    <t>BRIZE</t>
  </si>
  <si>
    <t>Bertrand</t>
  </si>
  <si>
    <t>BRUGNON</t>
  </si>
  <si>
    <t>BRUN</t>
  </si>
  <si>
    <t>BRUNO</t>
  </si>
  <si>
    <t>BRUZZONI</t>
  </si>
  <si>
    <t>BUCHILLET</t>
  </si>
  <si>
    <t>René</t>
  </si>
  <si>
    <t>BUFFET</t>
  </si>
  <si>
    <t>BURDILLAT</t>
  </si>
  <si>
    <t>BURDIN</t>
  </si>
  <si>
    <t>BURNICHON</t>
  </si>
  <si>
    <t>BURTIN</t>
  </si>
  <si>
    <t>BURY</t>
  </si>
  <si>
    <t>BUTTARD</t>
  </si>
  <si>
    <t>Anne</t>
  </si>
  <si>
    <t>Manuel</t>
  </si>
  <si>
    <t>BUVAT</t>
  </si>
  <si>
    <t>CAIRE</t>
  </si>
  <si>
    <t>CALBA</t>
  </si>
  <si>
    <t>CALONNE</t>
  </si>
  <si>
    <t>CAMUSET</t>
  </si>
  <si>
    <t>CANNARD</t>
  </si>
  <si>
    <t>CAPELLI</t>
  </si>
  <si>
    <t>Yann</t>
  </si>
  <si>
    <t>CARLOT</t>
  </si>
  <si>
    <t>CARNET</t>
  </si>
  <si>
    <t>CASCIELLO</t>
  </si>
  <si>
    <t>CASSARD</t>
  </si>
  <si>
    <t>CATINOT</t>
  </si>
  <si>
    <t>CAUSERET</t>
  </si>
  <si>
    <t>CECCON</t>
  </si>
  <si>
    <t>CELLIER</t>
  </si>
  <si>
    <t>CHABANON</t>
  </si>
  <si>
    <t>CHALMANDRIER</t>
  </si>
  <si>
    <t>CHAMBION</t>
  </si>
  <si>
    <t>CHAMBREY</t>
  </si>
  <si>
    <t>CHANDELIER</t>
  </si>
  <si>
    <t>CHANDET</t>
  </si>
  <si>
    <t>CHANUSSOT</t>
  </si>
  <si>
    <t>CHAPELON</t>
  </si>
  <si>
    <t>CHARLES</t>
  </si>
  <si>
    <t>CHARLOT</t>
  </si>
  <si>
    <t>CHARNAY</t>
  </si>
  <si>
    <t>CHAROLLAIS</t>
  </si>
  <si>
    <t>Jordan</t>
  </si>
  <si>
    <t>CHARTON</t>
  </si>
  <si>
    <t>Yves-Denis</t>
  </si>
  <si>
    <t>CHAUMAY</t>
  </si>
  <si>
    <t>CHAUMONT</t>
  </si>
  <si>
    <t>CHAUVIN</t>
  </si>
  <si>
    <t>CHAVANNE</t>
  </si>
  <si>
    <t>CHAVET</t>
  </si>
  <si>
    <t>CHELMINIAK</t>
  </si>
  <si>
    <t>CHEVASSUS</t>
  </si>
  <si>
    <t>CHEVENARD</t>
  </si>
  <si>
    <t>Gérald</t>
  </si>
  <si>
    <t>CHEVILLARD</t>
  </si>
  <si>
    <t>CHEVREY</t>
  </si>
  <si>
    <t>Jean-Marc</t>
  </si>
  <si>
    <t>CHEVRIER</t>
  </si>
  <si>
    <t>CHEVROT</t>
  </si>
  <si>
    <t>CHISU</t>
  </si>
  <si>
    <t>CHOMETTON</t>
  </si>
  <si>
    <t>CIKACZ</t>
  </si>
  <si>
    <t>CISZEWSKI</t>
  </si>
  <si>
    <t>Ludovic</t>
  </si>
  <si>
    <t>CLEMENT</t>
  </si>
  <si>
    <t>CLERC</t>
  </si>
  <si>
    <t>Albert</t>
  </si>
  <si>
    <t>COCHARD</t>
  </si>
  <si>
    <t>COGNARD</t>
  </si>
  <si>
    <t>COLIN</t>
  </si>
  <si>
    <t>COLLIN</t>
  </si>
  <si>
    <t>COLOMBET</t>
  </si>
  <si>
    <t>COLUSSI</t>
  </si>
  <si>
    <t>COMMUNEAU</t>
  </si>
  <si>
    <t>CORDIER</t>
  </si>
  <si>
    <t>Aimé</t>
  </si>
  <si>
    <t>Chantal</t>
  </si>
  <si>
    <t>Jean-Christophe</t>
  </si>
  <si>
    <t>CORNE</t>
  </si>
  <si>
    <t>Adrien</t>
  </si>
  <si>
    <t>CORNOT</t>
  </si>
  <si>
    <t>Claudine</t>
  </si>
  <si>
    <t>CORONA</t>
  </si>
  <si>
    <t>COTE</t>
  </si>
  <si>
    <t>COUCKUYT</t>
  </si>
  <si>
    <t>Marc</t>
  </si>
  <si>
    <t>COUETOUX</t>
  </si>
  <si>
    <t>COULON</t>
  </si>
  <si>
    <t>Antonin</t>
  </si>
  <si>
    <t>William</t>
  </si>
  <si>
    <t>COUREAU</t>
  </si>
  <si>
    <t>Laure</t>
  </si>
  <si>
    <t>COUSIN</t>
  </si>
  <si>
    <t>Corine</t>
  </si>
  <si>
    <t>CRETIN</t>
  </si>
  <si>
    <t>Eriks</t>
  </si>
  <si>
    <t>CREUZENET</t>
  </si>
  <si>
    <t>Sylvie</t>
  </si>
  <si>
    <t>CROSSAIS</t>
  </si>
  <si>
    <t>Emilie</t>
  </si>
  <si>
    <t>CURTIL</t>
  </si>
  <si>
    <t>Emilio</t>
  </si>
  <si>
    <t>DALY</t>
  </si>
  <si>
    <t>DARGAUD</t>
  </si>
  <si>
    <t>DAUBAS</t>
  </si>
  <si>
    <t>Pierre-François</t>
  </si>
  <si>
    <t>DAVANTURE</t>
  </si>
  <si>
    <t>DAVID</t>
  </si>
  <si>
    <t>Joseph</t>
  </si>
  <si>
    <t>Adao</t>
  </si>
  <si>
    <t>Evann</t>
  </si>
  <si>
    <t>Kelyann</t>
  </si>
  <si>
    <t>DEBORDE</t>
  </si>
  <si>
    <t>DECERTAINES</t>
  </si>
  <si>
    <t>DECOUCHE</t>
  </si>
  <si>
    <t>DEFIOLE</t>
  </si>
  <si>
    <t>DEGRANGE</t>
  </si>
  <si>
    <t>DEGUEURCE</t>
  </si>
  <si>
    <t>DELANNEY</t>
  </si>
  <si>
    <t>Alban</t>
  </si>
  <si>
    <t>DELARCHE</t>
  </si>
  <si>
    <t>DELBLOUWE</t>
  </si>
  <si>
    <t>DELERUE</t>
  </si>
  <si>
    <t>DELEY</t>
  </si>
  <si>
    <t>DEMEUZOY</t>
  </si>
  <si>
    <t>DEMORTIERE</t>
  </si>
  <si>
    <t>Aude</t>
  </si>
  <si>
    <t>DEMOURY</t>
  </si>
  <si>
    <t>DERAIN</t>
  </si>
  <si>
    <t>DERANGERE</t>
  </si>
  <si>
    <t>DERESSE</t>
  </si>
  <si>
    <t>DESBAT</t>
  </si>
  <si>
    <t>DESBOTTES</t>
  </si>
  <si>
    <t>DESBROSSES</t>
  </si>
  <si>
    <t>DESCOMBIN</t>
  </si>
  <si>
    <t>DESMARIS</t>
  </si>
  <si>
    <t>DESPLACES</t>
  </si>
  <si>
    <t>DESPRES</t>
  </si>
  <si>
    <t>DEVELAY</t>
  </si>
  <si>
    <t>DEVERCHERE</t>
  </si>
  <si>
    <t>DEVILLARD</t>
  </si>
  <si>
    <t>DIBETTA</t>
  </si>
  <si>
    <t>DJELLAB</t>
  </si>
  <si>
    <t>Christine</t>
  </si>
  <si>
    <t>DONZEL</t>
  </si>
  <si>
    <t>DORIN</t>
  </si>
  <si>
    <t>DORNIER</t>
  </si>
  <si>
    <t>DOUA</t>
  </si>
  <si>
    <t>DOUGNY</t>
  </si>
  <si>
    <t>DOUHARD</t>
  </si>
  <si>
    <t>DRAIN</t>
  </si>
  <si>
    <t>DRAPIER</t>
  </si>
  <si>
    <t>DRIESSEN</t>
  </si>
  <si>
    <t>Johannes</t>
  </si>
  <si>
    <t>DRILLIEN</t>
  </si>
  <si>
    <t>DRUERE</t>
  </si>
  <si>
    <t>Cassandre</t>
  </si>
  <si>
    <t>DRUET</t>
  </si>
  <si>
    <t>DUBESSAY</t>
  </si>
  <si>
    <t>Lucie</t>
  </si>
  <si>
    <t>DUBOIS</t>
  </si>
  <si>
    <t>DUCAROUGE</t>
  </si>
  <si>
    <t>DUCERF</t>
  </si>
  <si>
    <t>DUCHENE</t>
  </si>
  <si>
    <t>DUCHESNE</t>
  </si>
  <si>
    <t>Dylan</t>
  </si>
  <si>
    <t>DUCRET</t>
  </si>
  <si>
    <t>Hubert</t>
  </si>
  <si>
    <t>DUFOUR</t>
  </si>
  <si>
    <t>DUMONT</t>
  </si>
  <si>
    <t>Gervais</t>
  </si>
  <si>
    <t>DUMONTEL</t>
  </si>
  <si>
    <t>DUPONT</t>
  </si>
  <si>
    <t>DURY</t>
  </si>
  <si>
    <t>DUSSABLY</t>
  </si>
  <si>
    <t>DYON</t>
  </si>
  <si>
    <t>ESCUTENAIRE</t>
  </si>
  <si>
    <t>EUVRARD</t>
  </si>
  <si>
    <t>EVIN</t>
  </si>
  <si>
    <t>FARJAS</t>
  </si>
  <si>
    <t>FASS</t>
  </si>
  <si>
    <t>FAU</t>
  </si>
  <si>
    <t>FAURE</t>
  </si>
  <si>
    <t>Anne-Marie</t>
  </si>
  <si>
    <t>FAUVERNIER</t>
  </si>
  <si>
    <t>FAVIER</t>
  </si>
  <si>
    <t>FAVRE</t>
  </si>
  <si>
    <t>FAYARD</t>
  </si>
  <si>
    <t>Louis</t>
  </si>
  <si>
    <t>FAYRAC</t>
  </si>
  <si>
    <t>FAZIO</t>
  </si>
  <si>
    <t>Saverio</t>
  </si>
  <si>
    <t>FERNANDES</t>
  </si>
  <si>
    <t>Angel</t>
  </si>
  <si>
    <t>FERNANDEZ</t>
  </si>
  <si>
    <t>FEVRAT</t>
  </si>
  <si>
    <t>FEVRE</t>
  </si>
  <si>
    <t>FIERRO</t>
  </si>
  <si>
    <t>FLACHOT</t>
  </si>
  <si>
    <t>FLAMIER</t>
  </si>
  <si>
    <t>FLANDRIN</t>
  </si>
  <si>
    <t>FLATTOT</t>
  </si>
  <si>
    <t>FLECHE</t>
  </si>
  <si>
    <t>FOREST</t>
  </si>
  <si>
    <t>FORGE</t>
  </si>
  <si>
    <t>FOUILLOUX</t>
  </si>
  <si>
    <t>FOURNERAY</t>
  </si>
  <si>
    <t>Laura</t>
  </si>
  <si>
    <t>FRECHET</t>
  </si>
  <si>
    <t>Thibaut</t>
  </si>
  <si>
    <t>FROMENT</t>
  </si>
  <si>
    <t>FROST</t>
  </si>
  <si>
    <t>FUSTER</t>
  </si>
  <si>
    <t>GABON</t>
  </si>
  <si>
    <t>GAETA</t>
  </si>
  <si>
    <t>Nunziante</t>
  </si>
  <si>
    <t>GAILLARD</t>
  </si>
  <si>
    <t>GALBARD</t>
  </si>
  <si>
    <t>GALLAND</t>
  </si>
  <si>
    <t>GALLET</t>
  </si>
  <si>
    <t>GALLINI</t>
  </si>
  <si>
    <t>GANDRE</t>
  </si>
  <si>
    <t>GARCIA</t>
  </si>
  <si>
    <t>Ascension</t>
  </si>
  <si>
    <t>GATEFIN</t>
  </si>
  <si>
    <t>GAUDILLIERE</t>
  </si>
  <si>
    <t>Dimitri</t>
  </si>
  <si>
    <t>GAUTHERON</t>
  </si>
  <si>
    <t>Nathalie</t>
  </si>
  <si>
    <t>GELIN</t>
  </si>
  <si>
    <t>Thibaud</t>
  </si>
  <si>
    <t>GENDRE</t>
  </si>
  <si>
    <t>GENELOT</t>
  </si>
  <si>
    <t>GENETIER</t>
  </si>
  <si>
    <t>GEOFFROY</t>
  </si>
  <si>
    <t>GERLAUD</t>
  </si>
  <si>
    <t>GERRITSEN</t>
  </si>
  <si>
    <t>Edwin</t>
  </si>
  <si>
    <t>GIEN</t>
  </si>
  <si>
    <t>Sarah</t>
  </si>
  <si>
    <t>GILARES</t>
  </si>
  <si>
    <t>GILLOT</t>
  </si>
  <si>
    <t>Jean-Baptiste</t>
  </si>
  <si>
    <t>GIORGIONE</t>
  </si>
  <si>
    <t>GIRARD</t>
  </si>
  <si>
    <t>GIRARDON</t>
  </si>
  <si>
    <t>Théo</t>
  </si>
  <si>
    <t>GIROT</t>
  </si>
  <si>
    <t>Monique</t>
  </si>
  <si>
    <t>GIVRY</t>
  </si>
  <si>
    <t>GONNEAUD</t>
  </si>
  <si>
    <t>GOSTOMSKI</t>
  </si>
  <si>
    <t>GOUARD</t>
  </si>
  <si>
    <t>GOURAT</t>
  </si>
  <si>
    <t>GOURGIN</t>
  </si>
  <si>
    <t>Adeline</t>
  </si>
  <si>
    <t>Patricia</t>
  </si>
  <si>
    <t>GRIMARD</t>
  </si>
  <si>
    <t>GROSFILLEY</t>
  </si>
  <si>
    <t>GUDEFIN</t>
  </si>
  <si>
    <t>GUERRIN</t>
  </si>
  <si>
    <t>GUICHARD</t>
  </si>
  <si>
    <t>Nadine</t>
  </si>
  <si>
    <t>GUIGNET</t>
  </si>
  <si>
    <t>GUIGUE</t>
  </si>
  <si>
    <t>Jordi</t>
  </si>
  <si>
    <t>GUILLET</t>
  </si>
  <si>
    <t>Jessica</t>
  </si>
  <si>
    <t>GUYON</t>
  </si>
  <si>
    <t>GUYOT</t>
  </si>
  <si>
    <t>HALOUZE</t>
  </si>
  <si>
    <t>HARDY</t>
  </si>
  <si>
    <t>HAUDEBINE</t>
  </si>
  <si>
    <t>HEBERT</t>
  </si>
  <si>
    <t>Benjamin</t>
  </si>
  <si>
    <t>HEBRARD</t>
  </si>
  <si>
    <t>HENON</t>
  </si>
  <si>
    <t>HERY</t>
  </si>
  <si>
    <t>HEULOT</t>
  </si>
  <si>
    <t>HONORE</t>
  </si>
  <si>
    <t>HOUPLINE</t>
  </si>
  <si>
    <t>HUE</t>
  </si>
  <si>
    <t>HUGONOT</t>
  </si>
  <si>
    <t>HUOT</t>
  </si>
  <si>
    <t>HURTEL</t>
  </si>
  <si>
    <t>JACQUOT</t>
  </si>
  <si>
    <t>Jackie</t>
  </si>
  <si>
    <t>JAMBON</t>
  </si>
  <si>
    <t>JANKOWSKI</t>
  </si>
  <si>
    <t>JANNOT</t>
  </si>
  <si>
    <t>JAYET</t>
  </si>
  <si>
    <t>JEANNIN</t>
  </si>
  <si>
    <t>JEANNOT</t>
  </si>
  <si>
    <t>Honoré</t>
  </si>
  <si>
    <t>JOBLOT</t>
  </si>
  <si>
    <t>JOLIVET</t>
  </si>
  <si>
    <t>JOLIVOT</t>
  </si>
  <si>
    <t>JOST</t>
  </si>
  <si>
    <t>JOT</t>
  </si>
  <si>
    <t>JOUANNE</t>
  </si>
  <si>
    <t>JOUBERT</t>
  </si>
  <si>
    <t>JUNIQUE</t>
  </si>
  <si>
    <t>Charline</t>
  </si>
  <si>
    <t>KELHAOUI</t>
  </si>
  <si>
    <t>Bouziane</t>
  </si>
  <si>
    <t>Marie-Jeanne</t>
  </si>
  <si>
    <t>KIFFEL</t>
  </si>
  <si>
    <t>KOCZANSKI</t>
  </si>
  <si>
    <t>KUNTZ</t>
  </si>
  <si>
    <t>KUT</t>
  </si>
  <si>
    <t>Marie-Charlotte</t>
  </si>
  <si>
    <t>LABAT</t>
  </si>
  <si>
    <t>LABOUREAU</t>
  </si>
  <si>
    <t>LABOURIAUX</t>
  </si>
  <si>
    <t>LAC</t>
  </si>
  <si>
    <t>Amaury</t>
  </si>
  <si>
    <t>LACASSAGNE</t>
  </si>
  <si>
    <t>LACOMBE</t>
  </si>
  <si>
    <t>LAFOY</t>
  </si>
  <si>
    <t>LAGRANGE</t>
  </si>
  <si>
    <t>LAMALLE</t>
  </si>
  <si>
    <t>LAMETERY</t>
  </si>
  <si>
    <t>LAMY</t>
  </si>
  <si>
    <t>LANORE</t>
  </si>
  <si>
    <t>LAPRAY</t>
  </si>
  <si>
    <t>Simon</t>
  </si>
  <si>
    <t>Marlène</t>
  </si>
  <si>
    <t>LARIEPE</t>
  </si>
  <si>
    <t>LARTAUT</t>
  </si>
  <si>
    <t>LATRECHE</t>
  </si>
  <si>
    <t>LAURENCE</t>
  </si>
  <si>
    <t>LAURENTI</t>
  </si>
  <si>
    <t>LAUTISSIER</t>
  </si>
  <si>
    <t>LAVAILLOTTE</t>
  </si>
  <si>
    <t>LAVILLE</t>
  </si>
  <si>
    <t>Yvan</t>
  </si>
  <si>
    <t>LAVIRON</t>
  </si>
  <si>
    <t>Corinne</t>
  </si>
  <si>
    <t>LECLERC</t>
  </si>
  <si>
    <t>LECUELLE</t>
  </si>
  <si>
    <t>LEDUC</t>
  </si>
  <si>
    <t>LEFORT</t>
  </si>
  <si>
    <t>LEGER</t>
  </si>
  <si>
    <t>LEGROS</t>
  </si>
  <si>
    <t>LEJEUNE</t>
  </si>
  <si>
    <t>LEMOND</t>
  </si>
  <si>
    <t>LEPY</t>
  </si>
  <si>
    <t>Annie</t>
  </si>
  <si>
    <t>LESAVRE</t>
  </si>
  <si>
    <t>LETIENNE</t>
  </si>
  <si>
    <t>LEVET</t>
  </si>
  <si>
    <t>Charles</t>
  </si>
  <si>
    <t>LIMOGE</t>
  </si>
  <si>
    <t>LITAUDON</t>
  </si>
  <si>
    <t>LOISY</t>
  </si>
  <si>
    <t>LOMBARD</t>
  </si>
  <si>
    <t>LONJARET</t>
  </si>
  <si>
    <t>LOPEZ</t>
  </si>
  <si>
    <t>LORENZON</t>
  </si>
  <si>
    <t>Gauthier</t>
  </si>
  <si>
    <t>LUPO</t>
  </si>
  <si>
    <t>Maria-Stella</t>
  </si>
  <si>
    <t>MACHILLOT</t>
  </si>
  <si>
    <t>MACHURET</t>
  </si>
  <si>
    <t>Géraldine</t>
  </si>
  <si>
    <t>MACIASZEK</t>
  </si>
  <si>
    <t>MAGNIEN</t>
  </si>
  <si>
    <t>Madeleine</t>
  </si>
  <si>
    <t>MAILLOT</t>
  </si>
  <si>
    <t>MAITROT</t>
  </si>
  <si>
    <t>MAJEWSKI</t>
  </si>
  <si>
    <t>Michal</t>
  </si>
  <si>
    <t>MALICROT</t>
  </si>
  <si>
    <t>MALIN</t>
  </si>
  <si>
    <t>MANDON</t>
  </si>
  <si>
    <t>MANGEMATIN</t>
  </si>
  <si>
    <t>MANGINI</t>
  </si>
  <si>
    <t>MANTOUX</t>
  </si>
  <si>
    <t>MARCHAND</t>
  </si>
  <si>
    <t>MARCHETTI</t>
  </si>
  <si>
    <t>MARET</t>
  </si>
  <si>
    <t>MARICHY</t>
  </si>
  <si>
    <t>Valérie</t>
  </si>
  <si>
    <t>MARILLER</t>
  </si>
  <si>
    <t>MARILLIER</t>
  </si>
  <si>
    <t>MARIZY</t>
  </si>
  <si>
    <t>MAROY</t>
  </si>
  <si>
    <t>MARPAUD</t>
  </si>
  <si>
    <t>MASA</t>
  </si>
  <si>
    <t>Elliott</t>
  </si>
  <si>
    <t>MASSY</t>
  </si>
  <si>
    <t>Victoria</t>
  </si>
  <si>
    <t>MATTERA</t>
  </si>
  <si>
    <t>Jules</t>
  </si>
  <si>
    <t>MATTOT</t>
  </si>
  <si>
    <t>MAUREL</t>
  </si>
  <si>
    <t>MAURO</t>
  </si>
  <si>
    <t>MAZOYER</t>
  </si>
  <si>
    <t>MELONI</t>
  </si>
  <si>
    <t>Giovanni</t>
  </si>
  <si>
    <t>MENAND</t>
  </si>
  <si>
    <t>Arthur</t>
  </si>
  <si>
    <t>MERE</t>
  </si>
  <si>
    <t>MERLE</t>
  </si>
  <si>
    <t>Joëlle</t>
  </si>
  <si>
    <t>MERZE</t>
  </si>
  <si>
    <t>METHY</t>
  </si>
  <si>
    <t>METZ</t>
  </si>
  <si>
    <t>MEUNIER</t>
  </si>
  <si>
    <t>MICHAUD</t>
  </si>
  <si>
    <t>Nicole</t>
  </si>
  <si>
    <t>MICHEL</t>
  </si>
  <si>
    <t>MICHELIN</t>
  </si>
  <si>
    <t>Danièle</t>
  </si>
  <si>
    <t>MIGUET</t>
  </si>
  <si>
    <t>Simone</t>
  </si>
  <si>
    <t>MILARA</t>
  </si>
  <si>
    <t>Santiago</t>
  </si>
  <si>
    <t>MILOT</t>
  </si>
  <si>
    <t>MOINE</t>
  </si>
  <si>
    <t>MOISSON</t>
  </si>
  <si>
    <t>MOLINOT</t>
  </si>
  <si>
    <t>Ludivine</t>
  </si>
  <si>
    <t>MONJOTIN</t>
  </si>
  <si>
    <t>MORAL</t>
  </si>
  <si>
    <t>MORANDET</t>
  </si>
  <si>
    <t>MOREAU</t>
  </si>
  <si>
    <t>MORESTIN</t>
  </si>
  <si>
    <t>MORET</t>
  </si>
  <si>
    <t>MORETTI</t>
  </si>
  <si>
    <t>Walter</t>
  </si>
  <si>
    <t>MORIN</t>
  </si>
  <si>
    <t>MORNAY</t>
  </si>
  <si>
    <t>MOTTET</t>
  </si>
  <si>
    <t>MOUILLON</t>
  </si>
  <si>
    <t>MOUREY</t>
  </si>
  <si>
    <t>Teddy</t>
  </si>
  <si>
    <t>MOUSSY</t>
  </si>
  <si>
    <t>MOUTRILLE</t>
  </si>
  <si>
    <t>MULAS</t>
  </si>
  <si>
    <t>MURTIN</t>
  </si>
  <si>
    <t>MUSSY</t>
  </si>
  <si>
    <t>NECTOUX</t>
  </si>
  <si>
    <t>NEGRUS</t>
  </si>
  <si>
    <t>NEIGER</t>
  </si>
  <si>
    <t>Fernando</t>
  </si>
  <si>
    <t>NICOL</t>
  </si>
  <si>
    <t>NIGAUD</t>
  </si>
  <si>
    <t>NOBLET</t>
  </si>
  <si>
    <t>NOYER</t>
  </si>
  <si>
    <t>NUGUES</t>
  </si>
  <si>
    <t>ODET</t>
  </si>
  <si>
    <t>OLIVIER</t>
  </si>
  <si>
    <t>OQUIDAN</t>
  </si>
  <si>
    <t>OUDOT</t>
  </si>
  <si>
    <t>PACAUD</t>
  </si>
  <si>
    <t>PACQUEAU</t>
  </si>
  <si>
    <t>PAILLARD</t>
  </si>
  <si>
    <t>PAILLOUX</t>
  </si>
  <si>
    <t>PAITRY</t>
  </si>
  <si>
    <t>Maryan</t>
  </si>
  <si>
    <t>PALADINO</t>
  </si>
  <si>
    <t>Angelo</t>
  </si>
  <si>
    <t>PALUMBO</t>
  </si>
  <si>
    <t>Giulio</t>
  </si>
  <si>
    <t>PARET</t>
  </si>
  <si>
    <t>PARISOT</t>
  </si>
  <si>
    <t>PASCAL</t>
  </si>
  <si>
    <t>PATINGRE</t>
  </si>
  <si>
    <t>Charly</t>
  </si>
  <si>
    <t>PATRU</t>
  </si>
  <si>
    <t>PAYEBIEN</t>
  </si>
  <si>
    <t>PEGON</t>
  </si>
  <si>
    <t>PERCHERON</t>
  </si>
  <si>
    <t>PEREIRA</t>
  </si>
  <si>
    <t>PERNOT</t>
  </si>
  <si>
    <t>Yvette</t>
  </si>
  <si>
    <t>PERRAUD</t>
  </si>
  <si>
    <t>PERRET</t>
  </si>
  <si>
    <t>PERRUCHOT</t>
  </si>
  <si>
    <t>PERRUSSON</t>
  </si>
  <si>
    <t>PHILIBERT</t>
  </si>
  <si>
    <t>PHILIPPE</t>
  </si>
  <si>
    <t>PICARD</t>
  </si>
  <si>
    <t>Odette</t>
  </si>
  <si>
    <t>PICHARD</t>
  </si>
  <si>
    <t>PICHET</t>
  </si>
  <si>
    <t>PIFFAUT</t>
  </si>
  <si>
    <t>PILLOT</t>
  </si>
  <si>
    <t>PINDON</t>
  </si>
  <si>
    <t>PINTUS</t>
  </si>
  <si>
    <t>Salvador</t>
  </si>
  <si>
    <t>PIQUET</t>
  </si>
  <si>
    <t>PIRAT</t>
  </si>
  <si>
    <t>PITOUX</t>
  </si>
  <si>
    <t>PLATHEY</t>
  </si>
  <si>
    <t>Justin</t>
  </si>
  <si>
    <t>PLISSON</t>
  </si>
  <si>
    <t>POCHERON</t>
  </si>
  <si>
    <t>POMPANON</t>
  </si>
  <si>
    <t>PONCET</t>
  </si>
  <si>
    <t>POTIRON</t>
  </si>
  <si>
    <t>POUFFIER</t>
  </si>
  <si>
    <t>POULAIN</t>
  </si>
  <si>
    <t>PRADEL</t>
  </si>
  <si>
    <t>PREAUX</t>
  </si>
  <si>
    <t>PRECHEUR</t>
  </si>
  <si>
    <t>PREZIOSI</t>
  </si>
  <si>
    <t>PRIETO</t>
  </si>
  <si>
    <t>PRIOR</t>
  </si>
  <si>
    <t>Suzy</t>
  </si>
  <si>
    <t>PRONCHERY</t>
  </si>
  <si>
    <t>PROPHETE</t>
  </si>
  <si>
    <t>PROTHIAU</t>
  </si>
  <si>
    <t>PROVILLARD</t>
  </si>
  <si>
    <t>PRUD'HOM</t>
  </si>
  <si>
    <t>PRUNEL</t>
  </si>
  <si>
    <t>PUZENAT</t>
  </si>
  <si>
    <t>QUOY</t>
  </si>
  <si>
    <t>RABUT</t>
  </si>
  <si>
    <t>RACINE</t>
  </si>
  <si>
    <t>RAGAINE</t>
  </si>
  <si>
    <t>RAGEOT</t>
  </si>
  <si>
    <t>RASTOUR</t>
  </si>
  <si>
    <t>RATEAU</t>
  </si>
  <si>
    <t>Geneviève</t>
  </si>
  <si>
    <t>RAVAT</t>
  </si>
  <si>
    <t>RAVEL-CHAPUIS</t>
  </si>
  <si>
    <t>RAVIOT</t>
  </si>
  <si>
    <t>RE</t>
  </si>
  <si>
    <t>REBILLARD</t>
  </si>
  <si>
    <t>REBOULET</t>
  </si>
  <si>
    <t>RESCOURIO</t>
  </si>
  <si>
    <t>RETHORE</t>
  </si>
  <si>
    <t>REVENU</t>
  </si>
  <si>
    <t>REVIRON</t>
  </si>
  <si>
    <t>REY</t>
  </si>
  <si>
    <t>RIGAUD</t>
  </si>
  <si>
    <t>RIZET</t>
  </si>
  <si>
    <t>ROBERT</t>
  </si>
  <si>
    <t>ROBINSON</t>
  </si>
  <si>
    <t>Kenneth</t>
  </si>
  <si>
    <t>Susan</t>
  </si>
  <si>
    <t>ROCHET</t>
  </si>
  <si>
    <t>RODRIGUES</t>
  </si>
  <si>
    <t>ROMEY-HUE</t>
  </si>
  <si>
    <t>ROUCHON</t>
  </si>
  <si>
    <t>ROUGEMONT</t>
  </si>
  <si>
    <t>ROUSSEAUX</t>
  </si>
  <si>
    <t>ROUSSON</t>
  </si>
  <si>
    <t>ROUSSOT</t>
  </si>
  <si>
    <t>ROUSTAIN</t>
  </si>
  <si>
    <t>ROUX</t>
  </si>
  <si>
    <t>Christiane</t>
  </si>
  <si>
    <t>ROY</t>
  </si>
  <si>
    <t>RUER</t>
  </si>
  <si>
    <t>SABRE</t>
  </si>
  <si>
    <t>SARAIVA</t>
  </si>
  <si>
    <t>SAUNIER</t>
  </si>
  <si>
    <t>SERAUT</t>
  </si>
  <si>
    <t>SIDOTI</t>
  </si>
  <si>
    <t>SIMEON</t>
  </si>
  <si>
    <t>SIVIGNON</t>
  </si>
  <si>
    <t>SPOHR</t>
  </si>
  <si>
    <t>STALPORT</t>
  </si>
  <si>
    <t>SUEUR</t>
  </si>
  <si>
    <t>SYRE</t>
  </si>
  <si>
    <t>TABARY</t>
  </si>
  <si>
    <t>TALMARD</t>
  </si>
  <si>
    <t>TALPIN</t>
  </si>
  <si>
    <t>TATRAUX</t>
  </si>
  <si>
    <t>TERME</t>
  </si>
  <si>
    <t>TERVILLE</t>
  </si>
  <si>
    <t>TEUBEN</t>
  </si>
  <si>
    <t>Ton</t>
  </si>
  <si>
    <t>THEVENAUX</t>
  </si>
  <si>
    <t>Jean-Daniel</t>
  </si>
  <si>
    <t>THEVENEAU</t>
  </si>
  <si>
    <t>THEVENET</t>
  </si>
  <si>
    <t>THIBAUDIN</t>
  </si>
  <si>
    <t>THIEBAULT</t>
  </si>
  <si>
    <t>Sylvette</t>
  </si>
  <si>
    <t>THIERRY</t>
  </si>
  <si>
    <t>THIMON</t>
  </si>
  <si>
    <t>THIVELET</t>
  </si>
  <si>
    <t>THOBIEN</t>
  </si>
  <si>
    <t>TILLIER</t>
  </si>
  <si>
    <t>TISSOT</t>
  </si>
  <si>
    <t>TONNEAU</t>
  </si>
  <si>
    <t>TOULA</t>
  </si>
  <si>
    <t>Lahouari</t>
  </si>
  <si>
    <t>TRANCHANT</t>
  </si>
  <si>
    <t>TREMEAUX</t>
  </si>
  <si>
    <t>TROLAT</t>
  </si>
  <si>
    <t>TROUILLET</t>
  </si>
  <si>
    <t>URSULET</t>
  </si>
  <si>
    <t>Erick</t>
  </si>
  <si>
    <t>VAILLER</t>
  </si>
  <si>
    <t>VALETTE</t>
  </si>
  <si>
    <t>VALLOT</t>
  </si>
  <si>
    <t>VANDROUX</t>
  </si>
  <si>
    <t>VASSOS</t>
  </si>
  <si>
    <t>VAUCHER</t>
  </si>
  <si>
    <t>VAURY</t>
  </si>
  <si>
    <t>VERDELET</t>
  </si>
  <si>
    <t>VERNE</t>
  </si>
  <si>
    <t>VERRIEN</t>
  </si>
  <si>
    <t>VINCENT</t>
  </si>
  <si>
    <t>VIRDIS</t>
  </si>
  <si>
    <t>VIT</t>
  </si>
  <si>
    <t>VIVIER</t>
  </si>
  <si>
    <t>VOISIN</t>
  </si>
  <si>
    <t>VOUILLON</t>
  </si>
  <si>
    <t>WURTH</t>
  </si>
  <si>
    <t>ZACCHIA</t>
  </si>
  <si>
    <t>Jocelyne</t>
  </si>
  <si>
    <t>Nathan</t>
  </si>
  <si>
    <t>ZENUCH</t>
  </si>
  <si>
    <t>Enguerrand</t>
  </si>
  <si>
    <t>ZOCCOLANTE</t>
  </si>
  <si>
    <t>BEN NATTAN</t>
  </si>
  <si>
    <t>DA SILVA</t>
  </si>
  <si>
    <t>DE SOUSA</t>
  </si>
  <si>
    <t>DE VECCHI</t>
  </si>
  <si>
    <t>DE SOUSA AZEVEDO</t>
  </si>
  <si>
    <t>DO NASCIMENTO</t>
  </si>
  <si>
    <t>DOS SANTOS</t>
  </si>
  <si>
    <t>Gabriel Louison</t>
  </si>
  <si>
    <t>LE CALVEZ</t>
  </si>
  <si>
    <t>VAN WONTERGHEN</t>
  </si>
  <si>
    <t>FSGT 4</t>
  </si>
  <si>
    <t>FSGT 5</t>
  </si>
  <si>
    <t>FSGT 3</t>
  </si>
  <si>
    <t>FSGT 6</t>
  </si>
  <si>
    <t>Club organisateur</t>
  </si>
  <si>
    <t>Epreuve</t>
  </si>
  <si>
    <t>Date de l'épreuve</t>
  </si>
  <si>
    <t>Catégorie</t>
  </si>
  <si>
    <t>Longueur du circuit</t>
  </si>
  <si>
    <t>1 / 2</t>
  </si>
  <si>
    <t>4</t>
  </si>
  <si>
    <t>5</t>
  </si>
  <si>
    <t>6</t>
  </si>
  <si>
    <t xml:space="preserve">Nombre de tours </t>
  </si>
  <si>
    <t>Distance à parcourir</t>
  </si>
  <si>
    <t>AZAIS</t>
  </si>
  <si>
    <t>BERANGER</t>
  </si>
  <si>
    <t>BUE</t>
  </si>
  <si>
    <t>DESBOIS</t>
  </si>
  <si>
    <t>LANDRE</t>
  </si>
  <si>
    <t>MAZUE</t>
  </si>
  <si>
    <t>PERI</t>
  </si>
  <si>
    <t>ZANONE</t>
  </si>
  <si>
    <t>KM</t>
  </si>
  <si>
    <t>Nombre de tours</t>
  </si>
  <si>
    <t>Nombre de KMs</t>
  </si>
  <si>
    <t>FSGT 1 et 2</t>
  </si>
  <si>
    <t>FSGT F et M</t>
  </si>
  <si>
    <t xml:space="preserve"> Nombre de tours</t>
  </si>
  <si>
    <t>Féminimes</t>
  </si>
  <si>
    <t>Minimes</t>
  </si>
  <si>
    <t>FLORENCE</t>
  </si>
  <si>
    <t>BROE</t>
  </si>
  <si>
    <t>Points</t>
  </si>
  <si>
    <r>
      <t xml:space="preserve">FSGT </t>
    </r>
    <r>
      <rPr>
        <b/>
        <sz val="12"/>
        <rFont val="Arial"/>
        <family val="2"/>
      </rPr>
      <t>1</t>
    </r>
  </si>
  <si>
    <r>
      <t xml:space="preserve">FSGT </t>
    </r>
    <r>
      <rPr>
        <b/>
        <sz val="12"/>
        <rFont val="Arial"/>
        <family val="2"/>
      </rPr>
      <t>2</t>
    </r>
  </si>
  <si>
    <r>
      <t xml:space="preserve">FSGT </t>
    </r>
    <r>
      <rPr>
        <b/>
        <sz val="12"/>
        <rFont val="Arial"/>
        <family val="2"/>
      </rPr>
      <t>3</t>
    </r>
  </si>
  <si>
    <r>
      <t xml:space="preserve">FSGT  </t>
    </r>
    <r>
      <rPr>
        <b/>
        <sz val="14"/>
        <color theme="1"/>
        <rFont val="Arial"/>
        <family val="2"/>
      </rPr>
      <t xml:space="preserve">1 </t>
    </r>
    <r>
      <rPr>
        <sz val="11"/>
        <color theme="1"/>
        <rFont val="Arial"/>
        <family val="2"/>
      </rPr>
      <t xml:space="preserve">+ </t>
    </r>
    <r>
      <rPr>
        <b/>
        <sz val="14"/>
        <color theme="1"/>
        <rFont val="Arial"/>
        <family val="2"/>
      </rPr>
      <t xml:space="preserve">2 </t>
    </r>
    <r>
      <rPr>
        <sz val="11"/>
        <color theme="1"/>
        <rFont val="Arial"/>
        <family val="2"/>
      </rPr>
      <t xml:space="preserve">+ </t>
    </r>
    <r>
      <rPr>
        <b/>
        <sz val="14"/>
        <color theme="1"/>
        <rFont val="Arial"/>
        <family val="2"/>
      </rPr>
      <t>3</t>
    </r>
  </si>
  <si>
    <r>
      <t>FSGT</t>
    </r>
    <r>
      <rPr>
        <b/>
        <sz val="12"/>
        <color theme="1"/>
        <rFont val="Arial"/>
        <family val="2"/>
      </rPr>
      <t xml:space="preserve"> 1 </t>
    </r>
    <r>
      <rPr>
        <sz val="10"/>
        <color theme="1"/>
        <rFont val="Arial"/>
        <family val="2"/>
      </rPr>
      <t xml:space="preserve">+ </t>
    </r>
    <r>
      <rPr>
        <b/>
        <sz val="12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
et   FSGT </t>
    </r>
    <r>
      <rPr>
        <b/>
        <sz val="12"/>
        <color theme="1"/>
        <rFont val="Arial"/>
        <family val="2"/>
      </rPr>
      <t>3</t>
    </r>
    <r>
      <rPr>
        <sz val="10"/>
        <color theme="1"/>
        <rFont val="Arial"/>
        <family val="2"/>
      </rPr>
      <t xml:space="preserve"> invités</t>
    </r>
  </si>
  <si>
    <r>
      <t xml:space="preserve">FSGT
</t>
    </r>
    <r>
      <rPr>
        <b/>
        <sz val="12"/>
        <rFont val="Arial"/>
        <family val="2"/>
      </rPr>
      <t>2 / 3</t>
    </r>
  </si>
  <si>
    <t>Heures</t>
  </si>
  <si>
    <t>Minutes</t>
  </si>
  <si>
    <t>Secondes</t>
  </si>
  <si>
    <r>
      <t xml:space="preserve">FSGT
</t>
    </r>
    <r>
      <rPr>
        <b/>
        <sz val="12"/>
        <rFont val="Arial"/>
        <family val="2"/>
      </rPr>
      <t>M</t>
    </r>
  </si>
  <si>
    <r>
      <t xml:space="preserve">FSGT
</t>
    </r>
    <r>
      <rPr>
        <b/>
        <sz val="12"/>
        <rFont val="Arial"/>
        <family val="2"/>
      </rPr>
      <t>F</t>
    </r>
  </si>
  <si>
    <r>
      <t>FSGT</t>
    </r>
    <r>
      <rPr>
        <b/>
        <sz val="12"/>
        <color theme="1"/>
        <rFont val="Arial"/>
        <family val="2"/>
      </rPr>
      <t xml:space="preserve"> F </t>
    </r>
    <r>
      <rPr>
        <sz val="10"/>
        <color theme="1"/>
        <rFont val="Arial"/>
        <family val="2"/>
      </rPr>
      <t xml:space="preserve">+ </t>
    </r>
    <r>
      <rPr>
        <b/>
        <sz val="12"/>
        <color theme="1"/>
        <rFont val="Arial"/>
        <family val="2"/>
      </rPr>
      <t>M</t>
    </r>
  </si>
  <si>
    <r>
      <t xml:space="preserve"> FSGT </t>
    </r>
    <r>
      <rPr>
        <b/>
        <sz val="12"/>
        <color theme="1"/>
        <rFont val="Arial"/>
        <family val="2"/>
      </rPr>
      <t>3</t>
    </r>
    <r>
      <rPr>
        <sz val="10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</t>
    </r>
    <r>
      <rPr>
        <b/>
        <sz val="10"/>
        <color theme="1"/>
        <rFont val="Arial"/>
        <family val="2"/>
      </rPr>
      <t>4</t>
    </r>
    <r>
      <rPr>
        <sz val="8"/>
        <color theme="1"/>
        <rFont val="Arial"/>
        <family val="2"/>
      </rPr>
      <t xml:space="preserve"> invités)</t>
    </r>
  </si>
  <si>
    <r>
      <t>FSGT</t>
    </r>
    <r>
      <rPr>
        <b/>
        <sz val="12"/>
        <rFont val="Arial"/>
        <family val="2"/>
      </rPr>
      <t xml:space="preserve"> 3</t>
    </r>
  </si>
  <si>
    <r>
      <t xml:space="preserve">FSGT </t>
    </r>
    <r>
      <rPr>
        <b/>
        <sz val="12"/>
        <rFont val="Arial"/>
        <family val="2"/>
      </rPr>
      <t>4</t>
    </r>
  </si>
  <si>
    <r>
      <t xml:space="preserve">FSGT </t>
    </r>
    <r>
      <rPr>
        <b/>
        <sz val="12"/>
        <color theme="1"/>
        <rFont val="Arial"/>
        <family val="2"/>
      </rPr>
      <t>3</t>
    </r>
    <r>
      <rPr>
        <sz val="10"/>
        <color theme="1"/>
        <rFont val="Arial"/>
        <family val="2"/>
      </rPr>
      <t xml:space="preserve"> et </t>
    </r>
    <r>
      <rPr>
        <b/>
        <sz val="12"/>
        <color theme="1"/>
        <rFont val="Arial"/>
        <family val="2"/>
      </rPr>
      <t>4</t>
    </r>
  </si>
  <si>
    <r>
      <t xml:space="preserve"> FSGT </t>
    </r>
    <r>
      <rPr>
        <b/>
        <sz val="12"/>
        <color theme="1"/>
        <rFont val="Arial"/>
        <family val="2"/>
      </rPr>
      <t>4</t>
    </r>
    <r>
      <rPr>
        <sz val="10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</t>
    </r>
    <r>
      <rPr>
        <b/>
        <sz val="10"/>
        <color theme="1"/>
        <rFont val="Arial"/>
        <family val="2"/>
      </rPr>
      <t>5</t>
    </r>
    <r>
      <rPr>
        <sz val="8"/>
        <color theme="1"/>
        <rFont val="Arial"/>
        <family val="2"/>
      </rPr>
      <t xml:space="preserve"> invités)</t>
    </r>
  </si>
  <si>
    <r>
      <t xml:space="preserve">FSGT </t>
    </r>
    <r>
      <rPr>
        <b/>
        <sz val="12"/>
        <color theme="1"/>
        <rFont val="Arial"/>
        <family val="2"/>
      </rPr>
      <t>4</t>
    </r>
    <r>
      <rPr>
        <sz val="10"/>
        <color theme="1"/>
        <rFont val="Arial"/>
        <family val="2"/>
      </rPr>
      <t xml:space="preserve"> et </t>
    </r>
    <r>
      <rPr>
        <b/>
        <sz val="12"/>
        <color theme="1"/>
        <rFont val="Arial"/>
        <family val="2"/>
      </rPr>
      <t>5</t>
    </r>
  </si>
  <si>
    <r>
      <t>FSGT</t>
    </r>
    <r>
      <rPr>
        <b/>
        <sz val="12"/>
        <rFont val="Arial"/>
        <family val="2"/>
      </rPr>
      <t xml:space="preserve"> 4</t>
    </r>
  </si>
  <si>
    <r>
      <t xml:space="preserve">FSGT </t>
    </r>
    <r>
      <rPr>
        <b/>
        <sz val="12"/>
        <rFont val="Arial"/>
        <family val="2"/>
      </rPr>
      <t>5</t>
    </r>
  </si>
  <si>
    <r>
      <t xml:space="preserve">FSGT </t>
    </r>
    <r>
      <rPr>
        <b/>
        <sz val="12"/>
        <color theme="1"/>
        <rFont val="Arial"/>
        <family val="2"/>
      </rPr>
      <t>5</t>
    </r>
    <r>
      <rPr>
        <sz val="10"/>
        <color theme="1"/>
        <rFont val="Arial"/>
        <family val="2"/>
      </rPr>
      <t xml:space="preserve"> et </t>
    </r>
    <r>
      <rPr>
        <b/>
        <sz val="12"/>
        <color theme="1"/>
        <rFont val="Arial"/>
        <family val="2"/>
      </rPr>
      <t>6</t>
    </r>
  </si>
  <si>
    <r>
      <t xml:space="preserve"> FSGT </t>
    </r>
    <r>
      <rPr>
        <b/>
        <sz val="12"/>
        <color theme="1"/>
        <rFont val="Arial"/>
        <family val="2"/>
      </rPr>
      <t>5</t>
    </r>
    <r>
      <rPr>
        <sz val="10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</t>
    </r>
    <r>
      <rPr>
        <b/>
        <sz val="10"/>
        <color theme="1"/>
        <rFont val="Arial"/>
        <family val="2"/>
      </rPr>
      <t>6</t>
    </r>
    <r>
      <rPr>
        <sz val="8"/>
        <color theme="1"/>
        <rFont val="Arial"/>
        <family val="2"/>
      </rPr>
      <t xml:space="preserve"> invités)</t>
    </r>
  </si>
  <si>
    <t>BALLIN</t>
  </si>
  <si>
    <t>Thimothée</t>
  </si>
  <si>
    <t>Perséverante Pont / Yonne</t>
  </si>
  <si>
    <t>89</t>
  </si>
  <si>
    <t xml:space="preserve">VC Caladois </t>
  </si>
  <si>
    <t xml:space="preserve">x </t>
  </si>
  <si>
    <t>CLERMIDY</t>
  </si>
  <si>
    <t>DE POURCQ</t>
  </si>
  <si>
    <t>Prodialog David Derepas</t>
  </si>
  <si>
    <t>DELORM</t>
  </si>
  <si>
    <t>VC Francheville</t>
  </si>
  <si>
    <t>FEBVAY</t>
  </si>
  <si>
    <t>SCO Dijon</t>
  </si>
  <si>
    <t>a vérifier</t>
  </si>
  <si>
    <t>GUILLOT</t>
  </si>
  <si>
    <t>Dijon Sport Cyclisme</t>
  </si>
  <si>
    <t>GUILLOTIN</t>
  </si>
  <si>
    <t>LEVILLAIN</t>
  </si>
  <si>
    <t>UC Culoz Belley</t>
  </si>
  <si>
    <t>VC Ruffey les Echirey</t>
  </si>
  <si>
    <t>LORENZO</t>
  </si>
  <si>
    <t>MARTINEZ</t>
  </si>
  <si>
    <t>AC Lyon Vaise</t>
  </si>
  <si>
    <t>MESSON</t>
  </si>
  <si>
    <r>
      <t xml:space="preserve">FFC 2012, </t>
    </r>
    <r>
      <rPr>
        <sz val="10"/>
        <color rgb="FFFF0000"/>
        <rFont val="Arial"/>
        <family val="2"/>
      </rPr>
      <t>2013 non précisé</t>
    </r>
  </si>
  <si>
    <t>PAGE</t>
  </si>
  <si>
    <t>Pierrick</t>
  </si>
  <si>
    <t>PLANQUETTE</t>
  </si>
  <si>
    <t>Jérome</t>
  </si>
  <si>
    <t>CC du Liger</t>
  </si>
  <si>
    <t>80</t>
  </si>
  <si>
    <t>Monté sur victoire Ecuisses</t>
  </si>
  <si>
    <t>REBENAQUE</t>
  </si>
  <si>
    <t>ROGE</t>
  </si>
  <si>
    <t>Jean-Guy</t>
  </si>
  <si>
    <t>AC Etaulais</t>
  </si>
  <si>
    <t>17</t>
  </si>
  <si>
    <t>SIRE</t>
  </si>
  <si>
    <t>VAN DER BIEST</t>
  </si>
  <si>
    <t>Monté sur victoire Sommery</t>
  </si>
  <si>
    <t>VIAL</t>
  </si>
  <si>
    <t>SCHMITT</t>
  </si>
  <si>
    <t>Renald</t>
  </si>
  <si>
    <t>GRILLOT</t>
  </si>
  <si>
    <t>BARBET</t>
  </si>
  <si>
    <t>RIVIERE</t>
  </si>
  <si>
    <r>
      <t>FSGT</t>
    </r>
    <r>
      <rPr>
        <b/>
        <sz val="12"/>
        <rFont val="Arial"/>
        <family val="2"/>
      </rPr>
      <t xml:space="preserve"> 5</t>
    </r>
  </si>
  <si>
    <r>
      <t xml:space="preserve">FSGT </t>
    </r>
    <r>
      <rPr>
        <b/>
        <sz val="12"/>
        <rFont val="Arial"/>
        <family val="2"/>
      </rPr>
      <t>6</t>
    </r>
  </si>
  <si>
    <t>GAGLIARDI</t>
  </si>
  <si>
    <t>BUZENET</t>
  </si>
  <si>
    <t>GUERREAU</t>
  </si>
  <si>
    <t>MACAGNINO</t>
  </si>
  <si>
    <t xml:space="preserve">CSADN Roanne </t>
  </si>
  <si>
    <t>NOVELI</t>
  </si>
  <si>
    <t>Franco</t>
  </si>
  <si>
    <t>EC Marliens</t>
  </si>
  <si>
    <t>FERRANT</t>
  </si>
  <si>
    <t>C Bragard 52</t>
  </si>
  <si>
    <t>52</t>
  </si>
  <si>
    <t>TEIXEIRA</t>
  </si>
  <si>
    <t>POMMIER</t>
  </si>
  <si>
    <t>Annick</t>
  </si>
  <si>
    <t>KANEL</t>
  </si>
  <si>
    <t>UC Chamois</t>
  </si>
  <si>
    <t>10</t>
  </si>
  <si>
    <t>BECQUET</t>
  </si>
  <si>
    <t>AC Verdun</t>
  </si>
  <si>
    <t>BONNET</t>
  </si>
  <si>
    <t>BURFIN</t>
  </si>
  <si>
    <t>CHAPON</t>
  </si>
  <si>
    <t>CIGOLOTTI</t>
  </si>
  <si>
    <t>COSSUTTA</t>
  </si>
  <si>
    <t>DELORME</t>
  </si>
  <si>
    <t>Etienne</t>
  </si>
  <si>
    <t>GIRIN</t>
  </si>
  <si>
    <t>PORTAL</t>
  </si>
  <si>
    <t>TORRES</t>
  </si>
  <si>
    <t>SARCELLE</t>
  </si>
  <si>
    <t>SUBRIN</t>
  </si>
  <si>
    <t>VERNIE</t>
  </si>
  <si>
    <t>VERON</t>
  </si>
  <si>
    <t>DUROUX</t>
  </si>
  <si>
    <t>AS Grièges Cyclo</t>
  </si>
  <si>
    <t>MORGAN</t>
  </si>
  <si>
    <t>Renage VC de la Bièvre</t>
  </si>
  <si>
    <t>Moyenne</t>
  </si>
  <si>
    <t>Calcul de la moyenne</t>
  </si>
  <si>
    <r>
      <t xml:space="preserve"> FSGT </t>
    </r>
    <r>
      <rPr>
        <b/>
        <sz val="12"/>
        <color theme="1"/>
        <rFont val="Arial"/>
        <family val="2"/>
      </rPr>
      <t>6</t>
    </r>
    <r>
      <rPr>
        <sz val="8"/>
        <color theme="1"/>
        <rFont val="Arial"/>
        <family val="2"/>
      </rPr>
      <t/>
    </r>
  </si>
  <si>
    <t>Enzo</t>
  </si>
  <si>
    <t>CARDON</t>
  </si>
  <si>
    <t xml:space="preserve">CATILLON </t>
  </si>
  <si>
    <t>Kentin</t>
  </si>
  <si>
    <t>MALATY</t>
  </si>
  <si>
    <t>Melvyn</t>
  </si>
  <si>
    <t>NAUDIN</t>
  </si>
  <si>
    <t>Rachelle</t>
  </si>
  <si>
    <t>PALMIERI</t>
  </si>
  <si>
    <t>PEYRARD</t>
  </si>
  <si>
    <t>FARES</t>
  </si>
  <si>
    <t>Karim</t>
  </si>
  <si>
    <t>Bourg Ain Cyclisme</t>
  </si>
  <si>
    <t>JAVOUHEY</t>
  </si>
  <si>
    <t>LOUIS</t>
  </si>
  <si>
    <t>HERNANDEZ</t>
  </si>
  <si>
    <t>DOUTAZ</t>
  </si>
  <si>
    <t>REY DIT GUZER</t>
  </si>
  <si>
    <t>Silvin</t>
  </si>
  <si>
    <t>SERRANO</t>
  </si>
  <si>
    <t>ABERKANE</t>
  </si>
  <si>
    <t>GOMBERT</t>
  </si>
  <si>
    <t>Jura Dolois Cyclisme</t>
  </si>
  <si>
    <t>FINOT</t>
  </si>
  <si>
    <t>UC Rives</t>
  </si>
  <si>
    <t>QUIGNARD</t>
  </si>
  <si>
    <t>VC Chatillon</t>
  </si>
  <si>
    <t>GAILLARDET</t>
  </si>
  <si>
    <t>PIGNER</t>
  </si>
  <si>
    <t>FREMY</t>
  </si>
  <si>
    <t>TRUYE</t>
  </si>
  <si>
    <t>USPRC</t>
  </si>
  <si>
    <t>78</t>
  </si>
  <si>
    <t>SARTIS</t>
  </si>
  <si>
    <t>HEGO</t>
  </si>
  <si>
    <t>Jean-Marie</t>
  </si>
  <si>
    <t>CARVALHO</t>
  </si>
  <si>
    <t>Auguste</t>
  </si>
  <si>
    <t>Séverine</t>
  </si>
  <si>
    <t>FRANZ</t>
  </si>
  <si>
    <t>Brigitte</t>
  </si>
  <si>
    <t>LARUE</t>
  </si>
  <si>
    <t>VENANT</t>
  </si>
  <si>
    <t>DEHURTEVENT</t>
  </si>
  <si>
    <t>DERRE</t>
  </si>
  <si>
    <t>FOREL</t>
  </si>
  <si>
    <t>GAMRA</t>
  </si>
  <si>
    <t>Khelifa</t>
  </si>
  <si>
    <t>GARNIER</t>
  </si>
  <si>
    <t>UC Cognin</t>
  </si>
  <si>
    <t>73</t>
  </si>
  <si>
    <t>MATHIAS</t>
  </si>
  <si>
    <t>MATIGNON</t>
  </si>
  <si>
    <t>PECOU</t>
  </si>
  <si>
    <t>COLANTONIO</t>
  </si>
  <si>
    <t>SALVI</t>
  </si>
  <si>
    <t>GRACE</t>
  </si>
  <si>
    <t>BOULICAUT</t>
  </si>
  <si>
    <t>VEROT</t>
  </si>
  <si>
    <t>Pierre-Louis</t>
  </si>
  <si>
    <t>LEDAIN</t>
  </si>
  <si>
    <t>PAGES</t>
  </si>
  <si>
    <t>VC Dolois</t>
  </si>
  <si>
    <t>DE LORENZO</t>
  </si>
  <si>
    <t>POULET</t>
  </si>
  <si>
    <t>Viriat Team</t>
  </si>
  <si>
    <t>REQUET</t>
  </si>
  <si>
    <t>Abel</t>
  </si>
  <si>
    <t>NIARD</t>
  </si>
  <si>
    <t xml:space="preserve">EC St-Priest </t>
  </si>
  <si>
    <t>VALLER</t>
  </si>
  <si>
    <t>RICHALET</t>
  </si>
  <si>
    <t>CHERBLANC</t>
  </si>
  <si>
    <t>ECO Villeurbanne</t>
  </si>
  <si>
    <t>Martin</t>
  </si>
  <si>
    <t>GALISSI</t>
  </si>
  <si>
    <t>Jean-Lou</t>
  </si>
  <si>
    <t>VC Horizon 38</t>
  </si>
  <si>
    <t>GRENAUD</t>
  </si>
  <si>
    <t>HERRERA</t>
  </si>
  <si>
    <t>KERVELET</t>
  </si>
  <si>
    <t>Hélèné</t>
  </si>
  <si>
    <t>Romilly</t>
  </si>
  <si>
    <t>LANCELOT</t>
  </si>
  <si>
    <t>LEPRI</t>
  </si>
  <si>
    <t>Arnaldo</t>
  </si>
  <si>
    <t>Ferrari Vélobike</t>
  </si>
  <si>
    <t>It</t>
  </si>
  <si>
    <t>OLMOS</t>
  </si>
  <si>
    <t>EC MV Vénissieux</t>
  </si>
  <si>
    <t>ORY</t>
  </si>
  <si>
    <t>PRUDHOMME</t>
  </si>
  <si>
    <t>AC Territoire de Belfort</t>
  </si>
  <si>
    <t>90</t>
  </si>
  <si>
    <t>ROZAND</t>
  </si>
  <si>
    <t>SALMON</t>
  </si>
  <si>
    <t>SAUPHANOR</t>
  </si>
  <si>
    <t>CC Lagnieu</t>
  </si>
  <si>
    <t>SENDRON</t>
  </si>
  <si>
    <t>THONNIER</t>
  </si>
  <si>
    <t>Les Passe Montagnes</t>
  </si>
  <si>
    <t>TIXIER</t>
  </si>
  <si>
    <t>VIOLANO</t>
  </si>
  <si>
    <t>BARONTINI</t>
  </si>
  <si>
    <t>Charlène</t>
  </si>
  <si>
    <t>CHOFFAY</t>
  </si>
  <si>
    <t>DAVEN</t>
  </si>
  <si>
    <t>NARDIN</t>
  </si>
  <si>
    <t xml:space="preserve">ROUX </t>
  </si>
  <si>
    <t>ZORTEA</t>
  </si>
  <si>
    <t>ZUCCALLI</t>
  </si>
  <si>
    <t>CYCLO SAN MARTINOIS</t>
  </si>
  <si>
    <t>23 JUIN 2013</t>
  </si>
  <si>
    <t>St-Martin en Br</t>
  </si>
  <si>
    <t>GAUDILLERE</t>
  </si>
  <si>
    <t>Montbard Lantenay</t>
  </si>
  <si>
    <t>Matthieu</t>
  </si>
  <si>
    <t>Mickael</t>
  </si>
  <si>
    <t>DION</t>
  </si>
  <si>
    <t>ChalonVS</t>
  </si>
  <si>
    <t>A</t>
  </si>
  <si>
    <t>TOUTENANT -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</si>
</sst>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/mm/yy;@"/>
    <numFmt numFmtId="165" formatCode="0.0"/>
    <numFmt numFmtId="166" formatCode="#,##0.0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color rgb="FFFF0000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vertAlign val="superscript"/>
      <sz val="8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2"/>
      <name val="Comic Sans MS"/>
      <family val="4"/>
    </font>
    <font>
      <u/>
      <sz val="14"/>
      <name val="Arial"/>
      <family val="2"/>
    </font>
    <font>
      <sz val="11"/>
      <color rgb="FF000000"/>
      <name val="Calibri"/>
      <family val="2"/>
      <scheme val="minor"/>
    </font>
    <font>
      <b/>
      <sz val="10"/>
      <color rgb="FFFF0000"/>
      <name val="Arial"/>
      <family val="2"/>
    </font>
    <font>
      <sz val="5"/>
      <name val="Arial"/>
      <family val="2"/>
    </font>
    <font>
      <sz val="8"/>
      <name val="Arial"/>
      <family val="2"/>
    </font>
    <font>
      <sz val="7"/>
      <name val="Arial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9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9"/>
      <color theme="1"/>
      <name val="Arial"/>
      <family val="2"/>
    </font>
    <font>
      <sz val="11"/>
      <color rgb="FFFF0000"/>
      <name val="Arial"/>
      <family val="2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28"/>
      <color theme="1"/>
      <name val="Arial"/>
      <family val="2"/>
    </font>
    <font>
      <sz val="28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sz val="14"/>
      <color theme="1"/>
      <name val="Arial"/>
      <family val="2"/>
    </font>
    <font>
      <u/>
      <sz val="13"/>
      <color theme="1"/>
      <name val="Arial"/>
      <family val="2"/>
    </font>
    <font>
      <sz val="26"/>
      <color theme="1"/>
      <name val="Arial"/>
      <family val="2"/>
    </font>
    <font>
      <sz val="11"/>
      <color rgb="FFFF0000"/>
      <name val="Calibri"/>
      <family val="2"/>
      <scheme val="minor"/>
    </font>
    <font>
      <sz val="18"/>
      <color theme="1"/>
      <name val="Arial"/>
      <family val="2"/>
    </font>
    <font>
      <sz val="15"/>
      <color theme="1"/>
      <name val="Arial"/>
      <family val="2"/>
    </font>
    <font>
      <u/>
      <sz val="14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2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/>
      <diagonal/>
    </border>
    <border>
      <left style="dotted">
        <color auto="1"/>
      </left>
      <right style="medium">
        <color auto="1"/>
      </right>
      <top/>
      <bottom/>
      <diagonal/>
    </border>
    <border>
      <left style="dotted">
        <color auto="1"/>
      </left>
      <right style="double">
        <color auto="1"/>
      </right>
      <top style="thin">
        <color auto="1"/>
      </top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tted">
        <color auto="1"/>
      </left>
      <right style="medium">
        <color auto="1"/>
      </right>
      <top/>
      <bottom style="double">
        <color auto="1"/>
      </bottom>
      <diagonal/>
    </border>
    <border>
      <left style="dotted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auto="1"/>
      </left>
      <right style="double">
        <color auto="1"/>
      </right>
      <top style="dotted">
        <color auto="1"/>
      </top>
      <bottom style="dotted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dotted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double">
        <color auto="1"/>
      </left>
      <right style="double">
        <color auto="1"/>
      </right>
      <top style="dotted">
        <color auto="1"/>
      </top>
      <bottom style="thin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double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double">
        <color auto="1"/>
      </left>
      <right/>
      <top style="dotted">
        <color auto="1"/>
      </top>
      <bottom style="dotted">
        <color auto="1"/>
      </bottom>
      <diagonal/>
    </border>
    <border>
      <left style="dotted">
        <color auto="1"/>
      </left>
      <right style="double">
        <color auto="1"/>
      </right>
      <top style="dotted">
        <color auto="1"/>
      </top>
      <bottom style="dotted">
        <color auto="1"/>
      </bottom>
      <diagonal/>
    </border>
    <border>
      <left/>
      <right style="double">
        <color auto="1"/>
      </right>
      <top style="dotted">
        <color auto="1"/>
      </top>
      <bottom style="dotted">
        <color auto="1"/>
      </bottom>
      <diagonal/>
    </border>
    <border>
      <left/>
      <right style="medium">
        <color auto="1"/>
      </right>
      <top style="dotted">
        <color auto="1"/>
      </top>
      <bottom style="dotted">
        <color auto="1"/>
      </bottom>
      <diagonal/>
    </border>
    <border>
      <left/>
      <right style="double">
        <color auto="1"/>
      </right>
      <top style="thin">
        <color auto="1"/>
      </top>
      <bottom style="dotted">
        <color auto="1"/>
      </bottom>
      <diagonal/>
    </border>
    <border>
      <left style="double">
        <color auto="1"/>
      </left>
      <right/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 style="dotted">
        <color auto="1"/>
      </bottom>
      <diagonal/>
    </border>
    <border>
      <left/>
      <right style="medium">
        <color auto="1"/>
      </right>
      <top style="thin">
        <color auto="1"/>
      </top>
      <bottom style="dotted">
        <color auto="1"/>
      </bottom>
      <diagonal/>
    </border>
    <border>
      <left style="medium">
        <color auto="1"/>
      </left>
      <right/>
      <top style="thin">
        <color auto="1"/>
      </top>
      <bottom style="dotted">
        <color auto="1"/>
      </bottom>
      <diagonal/>
    </border>
    <border>
      <left style="dotted">
        <color auto="1"/>
      </left>
      <right style="double">
        <color auto="1"/>
      </right>
      <top style="thin">
        <color auto="1"/>
      </top>
      <bottom style="dotted">
        <color auto="1"/>
      </bottom>
      <diagonal/>
    </border>
    <border>
      <left style="double">
        <color auto="1"/>
      </left>
      <right/>
      <top style="dotted">
        <color auto="1"/>
      </top>
      <bottom style="double">
        <color auto="1"/>
      </bottom>
      <diagonal/>
    </border>
    <border>
      <left/>
      <right style="double">
        <color auto="1"/>
      </right>
      <top style="dotted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tted">
        <color auto="1"/>
      </bottom>
      <diagonal/>
    </border>
    <border>
      <left/>
      <right/>
      <top style="dotted">
        <color auto="1"/>
      </top>
      <bottom style="double">
        <color auto="1"/>
      </bottom>
      <diagonal/>
    </border>
    <border>
      <left/>
      <right style="medium">
        <color auto="1"/>
      </right>
      <top style="dotted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dotted">
        <color auto="1"/>
      </top>
      <bottom style="double">
        <color auto="1"/>
      </bottom>
      <diagonal/>
    </border>
    <border>
      <left style="medium">
        <color auto="1"/>
      </left>
      <right/>
      <top style="dotted">
        <color auto="1"/>
      </top>
      <bottom style="double">
        <color auto="1"/>
      </bottom>
      <diagonal/>
    </border>
    <border>
      <left style="double">
        <color auto="1"/>
      </left>
      <right/>
      <top/>
      <bottom style="dotted">
        <color auto="1"/>
      </bottom>
      <diagonal/>
    </border>
    <border>
      <left/>
      <right style="double">
        <color auto="1"/>
      </right>
      <top/>
      <bottom style="dotted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dotted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dotted">
        <color auto="1"/>
      </bottom>
      <diagonal/>
    </border>
  </borders>
  <cellStyleXfs count="6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5" fillId="5" borderId="1" applyNumberFormat="0" applyAlignment="0" applyProtection="0"/>
    <xf numFmtId="0" fontId="1" fillId="6" borderId="2" applyNumberFormat="0" applyFont="0" applyAlignment="0" applyProtection="0"/>
  </cellStyleXfs>
  <cellXfs count="504">
    <xf numFmtId="0" fontId="0" fillId="0" borderId="0" xfId="0"/>
    <xf numFmtId="0" fontId="0" fillId="0" borderId="0" xfId="0" applyAlignment="1"/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 vertical="center"/>
    </xf>
    <xf numFmtId="0" fontId="7" fillId="0" borderId="0" xfId="0" applyFont="1" applyAlignment="1"/>
    <xf numFmtId="0" fontId="7" fillId="0" borderId="0" xfId="0" applyFont="1" applyFill="1" applyAlignment="1">
      <alignment vertical="center"/>
    </xf>
    <xf numFmtId="0" fontId="7" fillId="0" borderId="0" xfId="0" applyFont="1" applyFill="1"/>
    <xf numFmtId="49" fontId="7" fillId="0" borderId="0" xfId="0" applyNumberFormat="1" applyFont="1"/>
    <xf numFmtId="14" fontId="6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6" fillId="0" borderId="0" xfId="0" applyFont="1" applyFill="1"/>
    <xf numFmtId="0" fontId="10" fillId="0" borderId="0" xfId="0" applyFont="1" applyFill="1"/>
    <xf numFmtId="0" fontId="6" fillId="7" borderId="0" xfId="0" applyFont="1" applyFill="1"/>
    <xf numFmtId="0" fontId="6" fillId="0" borderId="0" xfId="0" applyFont="1" applyAlignment="1">
      <alignment vertical="center"/>
    </xf>
    <xf numFmtId="14" fontId="6" fillId="0" borderId="0" xfId="0" applyNumberFormat="1" applyFont="1" applyAlignment="1">
      <alignment vertical="center"/>
    </xf>
    <xf numFmtId="0" fontId="6" fillId="8" borderId="0" xfId="0" applyFont="1" applyFill="1"/>
    <xf numFmtId="1" fontId="6" fillId="0" borderId="0" xfId="0" applyNumberFormat="1" applyFont="1" applyAlignment="1">
      <alignment horizontal="center" vertical="center"/>
    </xf>
    <xf numFmtId="0" fontId="8" fillId="0" borderId="7" xfId="5" applyFont="1" applyFill="1" applyBorder="1" applyAlignment="1">
      <alignment horizontal="center" vertical="center"/>
    </xf>
    <xf numFmtId="0" fontId="8" fillId="0" borderId="7" xfId="4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center" vertical="center"/>
    </xf>
    <xf numFmtId="0" fontId="7" fillId="0" borderId="0" xfId="1" applyFont="1" applyFill="1" applyBorder="1" applyAlignment="1">
      <alignment vertical="center"/>
    </xf>
    <xf numFmtId="49" fontId="7" fillId="0" borderId="4" xfId="2" applyNumberFormat="1" applyFont="1" applyFill="1" applyBorder="1" applyAlignment="1">
      <alignment vertical="center"/>
    </xf>
    <xf numFmtId="0" fontId="7" fillId="0" borderId="3" xfId="1" applyFont="1" applyFill="1" applyBorder="1" applyAlignment="1">
      <alignment vertical="center"/>
    </xf>
    <xf numFmtId="0" fontId="7" fillId="0" borderId="3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right" vertical="center"/>
    </xf>
    <xf numFmtId="14" fontId="17" fillId="0" borderId="0" xfId="0" applyNumberFormat="1" applyFont="1" applyFill="1" applyBorder="1" applyAlignment="1">
      <alignment horizontal="left" vertical="center"/>
    </xf>
    <xf numFmtId="0" fontId="7" fillId="0" borderId="4" xfId="0" applyFont="1" applyFill="1" applyBorder="1" applyAlignment="1">
      <alignment vertical="center"/>
    </xf>
    <xf numFmtId="0" fontId="0" fillId="0" borderId="6" xfId="0" applyBorder="1" applyAlignment="1"/>
    <xf numFmtId="0" fontId="0" fillId="0" borderId="8" xfId="0" applyBorder="1" applyAlignment="1"/>
    <xf numFmtId="0" fontId="0" fillId="0" borderId="4" xfId="0" applyBorder="1" applyAlignment="1"/>
    <xf numFmtId="0" fontId="11" fillId="0" borderId="0" xfId="0" applyFont="1" applyFill="1" applyAlignment="1">
      <alignment horizontal="right" vertical="center" wrapText="1"/>
    </xf>
    <xf numFmtId="49" fontId="8" fillId="0" borderId="20" xfId="2" applyNumberFormat="1" applyFont="1" applyFill="1" applyBorder="1" applyAlignment="1">
      <alignment horizontal="center" vertical="center"/>
    </xf>
    <xf numFmtId="0" fontId="9" fillId="0" borderId="21" xfId="5" applyFont="1" applyFill="1" applyBorder="1" applyAlignment="1">
      <alignment horizontal="center" vertical="center"/>
    </xf>
    <xf numFmtId="0" fontId="9" fillId="0" borderId="22" xfId="5" applyFont="1" applyFill="1" applyBorder="1" applyAlignment="1">
      <alignment horizontal="center" vertical="center"/>
    </xf>
    <xf numFmtId="0" fontId="8" fillId="0" borderId="20" xfId="5" applyFont="1" applyFill="1" applyBorder="1" applyAlignment="1">
      <alignment horizontal="center" vertical="center"/>
    </xf>
    <xf numFmtId="0" fontId="8" fillId="0" borderId="22" xfId="4" applyFont="1" applyFill="1" applyBorder="1" applyAlignment="1">
      <alignment horizontal="center" vertical="center"/>
    </xf>
    <xf numFmtId="0" fontId="8" fillId="0" borderId="23" xfId="4" applyFont="1" applyFill="1" applyBorder="1" applyAlignment="1">
      <alignment horizontal="center" vertical="center"/>
    </xf>
    <xf numFmtId="0" fontId="8" fillId="0" borderId="21" xfId="5" applyFont="1" applyFill="1" applyBorder="1" applyAlignment="1">
      <alignment horizontal="center" vertical="center"/>
    </xf>
    <xf numFmtId="0" fontId="8" fillId="0" borderId="21" xfId="4" applyFont="1" applyFill="1" applyBorder="1" applyAlignment="1">
      <alignment horizontal="center" vertical="center"/>
    </xf>
    <xf numFmtId="0" fontId="8" fillId="0" borderId="23" xfId="5" applyFont="1" applyFill="1" applyBorder="1" applyAlignment="1">
      <alignment horizontal="center" vertical="center"/>
    </xf>
    <xf numFmtId="14" fontId="6" fillId="7" borderId="0" xfId="0" applyNumberFormat="1" applyFont="1" applyFill="1"/>
    <xf numFmtId="0" fontId="6" fillId="9" borderId="9" xfId="0" applyFont="1" applyFill="1" applyBorder="1" applyAlignment="1">
      <alignment vertical="center"/>
    </xf>
    <xf numFmtId="0" fontId="6" fillId="9" borderId="10" xfId="0" applyFont="1" applyFill="1" applyBorder="1" applyAlignment="1">
      <alignment vertical="center"/>
    </xf>
    <xf numFmtId="0" fontId="6" fillId="9" borderId="10" xfId="0" applyFont="1" applyFill="1" applyBorder="1" applyAlignment="1">
      <alignment horizontal="center" vertical="center"/>
    </xf>
    <xf numFmtId="49" fontId="7" fillId="9" borderId="10" xfId="2" applyNumberFormat="1" applyFont="1" applyFill="1" applyBorder="1" applyAlignment="1">
      <alignment horizontal="center"/>
    </xf>
    <xf numFmtId="164" fontId="6" fillId="9" borderId="9" xfId="0" applyNumberFormat="1" applyFont="1" applyFill="1" applyBorder="1" applyAlignment="1">
      <alignment horizontal="center" vertical="center"/>
    </xf>
    <xf numFmtId="49" fontId="14" fillId="9" borderId="11" xfId="2" applyNumberFormat="1" applyFont="1" applyFill="1" applyBorder="1" applyAlignment="1">
      <alignment horizontal="center"/>
    </xf>
    <xf numFmtId="0" fontId="14" fillId="9" borderId="19" xfId="0" applyFont="1" applyFill="1" applyBorder="1" applyAlignment="1">
      <alignment horizontal="center" vertical="center"/>
    </xf>
    <xf numFmtId="0" fontId="14" fillId="9" borderId="11" xfId="0" applyFont="1" applyFill="1" applyBorder="1" applyAlignment="1">
      <alignment horizontal="center" vertical="center"/>
    </xf>
    <xf numFmtId="0" fontId="14" fillId="9" borderId="12" xfId="0" applyFont="1" applyFill="1" applyBorder="1" applyAlignment="1">
      <alignment horizontal="center" vertical="center"/>
    </xf>
    <xf numFmtId="0" fontId="14" fillId="9" borderId="18" xfId="0" applyFont="1" applyFill="1" applyBorder="1" applyAlignment="1">
      <alignment horizontal="center" vertical="center"/>
    </xf>
    <xf numFmtId="0" fontId="14" fillId="9" borderId="13" xfId="0" applyFont="1" applyFill="1" applyBorder="1" applyAlignment="1">
      <alignment horizontal="center" vertical="center"/>
    </xf>
    <xf numFmtId="0" fontId="15" fillId="9" borderId="12" xfId="0" applyFont="1" applyFill="1" applyBorder="1" applyAlignment="1">
      <alignment horizontal="center"/>
    </xf>
    <xf numFmtId="0" fontId="15" fillId="9" borderId="18" xfId="0" applyFont="1" applyFill="1" applyBorder="1" applyAlignment="1">
      <alignment horizontal="center"/>
    </xf>
    <xf numFmtId="0" fontId="15" fillId="9" borderId="12" xfId="0" applyFont="1" applyFill="1" applyBorder="1" applyAlignment="1">
      <alignment horizontal="center" vertical="center"/>
    </xf>
    <xf numFmtId="0" fontId="15" fillId="9" borderId="18" xfId="0" applyFont="1" applyFill="1" applyBorder="1" applyAlignment="1">
      <alignment horizontal="center" vertical="center"/>
    </xf>
    <xf numFmtId="14" fontId="6" fillId="9" borderId="17" xfId="0" applyNumberFormat="1" applyFont="1" applyFill="1" applyBorder="1" applyAlignment="1">
      <alignment horizontal="center" vertical="center"/>
    </xf>
    <xf numFmtId="0" fontId="18" fillId="0" borderId="0" xfId="0" applyFont="1"/>
    <xf numFmtId="0" fontId="6" fillId="0" borderId="0" xfId="0" applyFont="1" applyFill="1" applyBorder="1"/>
    <xf numFmtId="0" fontId="19" fillId="0" borderId="0" xfId="0" applyFont="1" applyFill="1"/>
    <xf numFmtId="14" fontId="19" fillId="9" borderId="17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5" fillId="9" borderId="10" xfId="0" applyFont="1" applyFill="1" applyBorder="1" applyAlignment="1">
      <alignment horizontal="center"/>
    </xf>
    <xf numFmtId="0" fontId="6" fillId="8" borderId="9" xfId="0" applyFont="1" applyFill="1" applyBorder="1" applyAlignment="1">
      <alignment vertical="center"/>
    </xf>
    <xf numFmtId="0" fontId="6" fillId="8" borderId="10" xfId="0" applyFont="1" applyFill="1" applyBorder="1" applyAlignment="1">
      <alignment vertical="center"/>
    </xf>
    <xf numFmtId="0" fontId="6" fillId="8" borderId="10" xfId="0" applyFont="1" applyFill="1" applyBorder="1" applyAlignment="1">
      <alignment horizontal="center" vertical="center"/>
    </xf>
    <xf numFmtId="49" fontId="7" fillId="8" borderId="10" xfId="2" applyNumberFormat="1" applyFont="1" applyFill="1" applyBorder="1" applyAlignment="1">
      <alignment horizontal="center"/>
    </xf>
    <xf numFmtId="164" fontId="6" fillId="8" borderId="9" xfId="0" applyNumberFormat="1" applyFont="1" applyFill="1" applyBorder="1" applyAlignment="1">
      <alignment horizontal="center" vertical="center"/>
    </xf>
    <xf numFmtId="49" fontId="14" fillId="8" borderId="11" xfId="2" applyNumberFormat="1" applyFont="1" applyFill="1" applyBorder="1" applyAlignment="1">
      <alignment horizontal="center"/>
    </xf>
    <xf numFmtId="0" fontId="14" fillId="8" borderId="19" xfId="0" applyFont="1" applyFill="1" applyBorder="1" applyAlignment="1">
      <alignment horizontal="center" vertical="center"/>
    </xf>
    <xf numFmtId="0" fontId="14" fillId="8" borderId="11" xfId="0" applyFont="1" applyFill="1" applyBorder="1" applyAlignment="1">
      <alignment horizontal="center" vertical="center"/>
    </xf>
    <xf numFmtId="0" fontId="14" fillId="8" borderId="12" xfId="0" applyFont="1" applyFill="1" applyBorder="1" applyAlignment="1">
      <alignment horizontal="center" vertical="center"/>
    </xf>
    <xf numFmtId="0" fontId="14" fillId="8" borderId="18" xfId="0" applyFont="1" applyFill="1" applyBorder="1" applyAlignment="1">
      <alignment horizontal="center" vertical="center"/>
    </xf>
    <xf numFmtId="0" fontId="14" fillId="8" borderId="13" xfId="0" applyFont="1" applyFill="1" applyBorder="1" applyAlignment="1">
      <alignment horizontal="center" vertical="center"/>
    </xf>
    <xf numFmtId="0" fontId="15" fillId="8" borderId="18" xfId="0" applyFont="1" applyFill="1" applyBorder="1" applyAlignment="1">
      <alignment horizontal="center" vertical="center"/>
    </xf>
    <xf numFmtId="0" fontId="15" fillId="8" borderId="10" xfId="0" applyFont="1" applyFill="1" applyBorder="1" applyAlignment="1">
      <alignment horizontal="center"/>
    </xf>
    <xf numFmtId="0" fontId="15" fillId="8" borderId="12" xfId="0" applyFont="1" applyFill="1" applyBorder="1" applyAlignment="1">
      <alignment horizontal="center"/>
    </xf>
    <xf numFmtId="0" fontId="15" fillId="8" borderId="18" xfId="0" applyFont="1" applyFill="1" applyBorder="1" applyAlignment="1">
      <alignment horizontal="center"/>
    </xf>
    <xf numFmtId="0" fontId="15" fillId="8" borderId="12" xfId="0" applyFont="1" applyFill="1" applyBorder="1" applyAlignment="1">
      <alignment horizontal="center" vertical="center"/>
    </xf>
    <xf numFmtId="14" fontId="6" fillId="8" borderId="17" xfId="0" applyNumberFormat="1" applyFont="1" applyFill="1" applyBorder="1" applyAlignment="1">
      <alignment horizontal="center" vertical="center"/>
    </xf>
    <xf numFmtId="14" fontId="19" fillId="8" borderId="17" xfId="0" applyNumberFormat="1" applyFont="1" applyFill="1" applyBorder="1" applyAlignment="1">
      <alignment horizontal="center" vertical="center"/>
    </xf>
    <xf numFmtId="0" fontId="8" fillId="0" borderId="0" xfId="4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5" applyFont="1" applyFill="1" applyBorder="1" applyAlignment="1">
      <alignment vertical="center"/>
    </xf>
    <xf numFmtId="0" fontId="8" fillId="0" borderId="0" xfId="4" applyFont="1" applyFill="1" applyBorder="1" applyAlignment="1">
      <alignment vertical="center"/>
    </xf>
    <xf numFmtId="14" fontId="7" fillId="0" borderId="0" xfId="3" applyNumberFormat="1" applyFont="1" applyFill="1" applyBorder="1" applyAlignment="1">
      <alignment vertical="center" wrapText="1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164" fontId="6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11" fillId="0" borderId="0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8" fillId="0" borderId="0" xfId="5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8" fillId="0" borderId="0" xfId="5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0" fillId="0" borderId="12" xfId="0" applyBorder="1"/>
    <xf numFmtId="0" fontId="0" fillId="0" borderId="26" xfId="0" applyBorder="1"/>
    <xf numFmtId="0" fontId="8" fillId="0" borderId="0" xfId="5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5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49" fontId="6" fillId="0" borderId="0" xfId="0" applyNumberFormat="1" applyFont="1" applyAlignment="1">
      <alignment horizontal="center" vertical="center"/>
    </xf>
    <xf numFmtId="49" fontId="0" fillId="0" borderId="0" xfId="0" applyNumberFormat="1"/>
    <xf numFmtId="0" fontId="0" fillId="0" borderId="4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6" fillId="0" borderId="26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7" fillId="0" borderId="12" xfId="0" applyFont="1" applyFill="1" applyBorder="1" applyAlignment="1">
      <alignment horizontal="center"/>
    </xf>
    <xf numFmtId="0" fontId="27" fillId="0" borderId="26" xfId="0" applyFont="1" applyFill="1" applyBorder="1" applyAlignment="1">
      <alignment horizontal="center"/>
    </xf>
    <xf numFmtId="0" fontId="29" fillId="0" borderId="41" xfId="5" applyFont="1" applyFill="1" applyBorder="1" applyAlignment="1">
      <alignment horizontal="center" vertical="center" wrapText="1"/>
    </xf>
    <xf numFmtId="0" fontId="28" fillId="0" borderId="41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8" fillId="0" borderId="0" xfId="5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0" fillId="0" borderId="46" xfId="0" applyBorder="1"/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0" xfId="0" applyNumberFormat="1" applyFont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5" fillId="0" borderId="0" xfId="2" applyFont="1" applyFill="1" applyBorder="1" applyAlignment="1">
      <alignment horizontal="center" vertical="center"/>
    </xf>
    <xf numFmtId="49" fontId="25" fillId="0" borderId="0" xfId="2" applyNumberFormat="1" applyFont="1" applyFill="1" applyBorder="1" applyAlignment="1">
      <alignment horizontal="center" vertical="center"/>
    </xf>
    <xf numFmtId="164" fontId="26" fillId="0" borderId="0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26" fillId="0" borderId="0" xfId="0" applyFont="1"/>
    <xf numFmtId="49" fontId="26" fillId="0" borderId="0" xfId="0" applyNumberFormat="1" applyFont="1" applyAlignment="1">
      <alignment horizontal="center" vertical="center"/>
    </xf>
    <xf numFmtId="49" fontId="26" fillId="0" borderId="0" xfId="0" applyNumberFormat="1" applyFont="1" applyAlignment="1">
      <alignment vertical="center"/>
    </xf>
    <xf numFmtId="165" fontId="26" fillId="10" borderId="0" xfId="0" applyNumberFormat="1" applyFont="1" applyFill="1" applyAlignment="1">
      <alignment horizontal="center" vertical="center"/>
    </xf>
    <xf numFmtId="165" fontId="26" fillId="0" borderId="0" xfId="0" applyNumberFormat="1" applyFont="1" applyAlignment="1">
      <alignment horizontal="center" vertical="center"/>
    </xf>
    <xf numFmtId="165" fontId="26" fillId="0" borderId="0" xfId="0" applyNumberFormat="1" applyFont="1"/>
    <xf numFmtId="0" fontId="26" fillId="0" borderId="50" xfId="0" applyFont="1" applyBorder="1" applyAlignment="1">
      <alignment horizontal="center" vertical="center"/>
    </xf>
    <xf numFmtId="165" fontId="26" fillId="0" borderId="51" xfId="0" applyNumberFormat="1" applyFont="1" applyBorder="1" applyAlignment="1">
      <alignment horizontal="center" vertical="center"/>
    </xf>
    <xf numFmtId="165" fontId="26" fillId="0" borderId="52" xfId="0" applyNumberFormat="1" applyFont="1" applyBorder="1" applyAlignment="1">
      <alignment horizontal="center" vertical="center"/>
    </xf>
    <xf numFmtId="49" fontId="26" fillId="0" borderId="53" xfId="0" applyNumberFormat="1" applyFont="1" applyBorder="1" applyAlignment="1">
      <alignment horizontal="center" vertical="center"/>
    </xf>
    <xf numFmtId="1" fontId="26" fillId="10" borderId="39" xfId="0" applyNumberFormat="1" applyFont="1" applyFill="1" applyBorder="1" applyAlignment="1">
      <alignment horizontal="center" vertical="center"/>
    </xf>
    <xf numFmtId="49" fontId="26" fillId="0" borderId="11" xfId="0" applyNumberFormat="1" applyFont="1" applyBorder="1" applyAlignment="1">
      <alignment horizontal="center" vertical="center"/>
    </xf>
    <xf numFmtId="1" fontId="26" fillId="10" borderId="12" xfId="0" applyNumberFormat="1" applyFont="1" applyFill="1" applyBorder="1" applyAlignment="1">
      <alignment horizontal="center" vertical="center"/>
    </xf>
    <xf numFmtId="165" fontId="26" fillId="0" borderId="13" xfId="0" applyNumberFormat="1" applyFont="1" applyBorder="1" applyAlignment="1">
      <alignment horizontal="center" vertical="center"/>
    </xf>
    <xf numFmtId="49" fontId="26" fillId="0" borderId="55" xfId="0" applyNumberFormat="1" applyFont="1" applyBorder="1" applyAlignment="1">
      <alignment horizontal="center" vertical="center"/>
    </xf>
    <xf numFmtId="1" fontId="26" fillId="10" borderId="56" xfId="0" applyNumberFormat="1" applyFont="1" applyFill="1" applyBorder="1" applyAlignment="1">
      <alignment horizontal="center" vertical="center"/>
    </xf>
    <xf numFmtId="165" fontId="26" fillId="0" borderId="57" xfId="0" applyNumberFormat="1" applyFont="1" applyBorder="1" applyAlignment="1">
      <alignment horizontal="center" vertical="center"/>
    </xf>
    <xf numFmtId="165" fontId="26" fillId="0" borderId="0" xfId="0" applyNumberFormat="1" applyFont="1" applyAlignment="1">
      <alignment horizontal="left" vertical="center"/>
    </xf>
    <xf numFmtId="49" fontId="23" fillId="0" borderId="0" xfId="0" applyNumberFormat="1" applyFont="1" applyAlignment="1">
      <alignment horizontal="center" vertical="center"/>
    </xf>
    <xf numFmtId="166" fontId="26" fillId="0" borderId="54" xfId="0" applyNumberFormat="1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6" fillId="0" borderId="59" xfId="0" applyFont="1" applyBorder="1" applyAlignment="1">
      <alignment horizontal="center" vertical="center"/>
    </xf>
    <xf numFmtId="1" fontId="33" fillId="9" borderId="60" xfId="0" applyNumberFormat="1" applyFont="1" applyFill="1" applyBorder="1" applyAlignment="1">
      <alignment horizontal="center" vertical="center"/>
    </xf>
    <xf numFmtId="166" fontId="33" fillId="9" borderId="60" xfId="0" applyNumberFormat="1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0" borderId="46" xfId="0" applyFont="1" applyBorder="1" applyAlignment="1">
      <alignment horizontal="center" vertical="center"/>
    </xf>
    <xf numFmtId="0" fontId="6" fillId="0" borderId="58" xfId="0" applyFont="1" applyBorder="1" applyAlignment="1">
      <alignment horizontal="center" vertical="center"/>
    </xf>
    <xf numFmtId="164" fontId="26" fillId="0" borderId="0" xfId="0" applyNumberFormat="1" applyFont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5" applyFont="1" applyFill="1" applyBorder="1" applyAlignment="1">
      <alignment horizontal="center" vertical="center" wrapText="1"/>
    </xf>
    <xf numFmtId="0" fontId="6" fillId="0" borderId="45" xfId="0" applyFont="1" applyBorder="1" applyAlignment="1">
      <alignment vertical="center" wrapText="1"/>
    </xf>
    <xf numFmtId="0" fontId="0" fillId="0" borderId="64" xfId="0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21" fillId="0" borderId="41" xfId="0" applyFont="1" applyBorder="1" applyAlignment="1">
      <alignment horizontal="center" vertical="center" wrapText="1"/>
    </xf>
    <xf numFmtId="0" fontId="6" fillId="0" borderId="41" xfId="0" applyFont="1" applyFill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/>
    </xf>
    <xf numFmtId="0" fontId="28" fillId="0" borderId="46" xfId="0" applyFont="1" applyBorder="1" applyAlignment="1">
      <alignment horizontal="center" vertical="center"/>
    </xf>
    <xf numFmtId="0" fontId="29" fillId="0" borderId="46" xfId="0" applyFont="1" applyBorder="1" applyAlignment="1">
      <alignment horizontal="center" vertical="center"/>
    </xf>
    <xf numFmtId="0" fontId="35" fillId="0" borderId="42" xfId="0" applyFont="1" applyBorder="1" applyAlignment="1">
      <alignment vertical="center" wrapText="1"/>
    </xf>
    <xf numFmtId="0" fontId="6" fillId="0" borderId="42" xfId="0" applyFont="1" applyBorder="1" applyAlignment="1">
      <alignment vertical="center" wrapText="1"/>
    </xf>
    <xf numFmtId="0" fontId="39" fillId="0" borderId="41" xfId="0" applyFont="1" applyBorder="1" applyAlignment="1">
      <alignment horizontal="center" vertical="center"/>
    </xf>
    <xf numFmtId="0" fontId="39" fillId="0" borderId="45" xfId="0" applyFont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2" fontId="32" fillId="0" borderId="0" xfId="0" applyNumberFormat="1" applyFont="1" applyBorder="1" applyAlignment="1">
      <alignment vertical="center"/>
    </xf>
    <xf numFmtId="0" fontId="29" fillId="0" borderId="0" xfId="5" applyFont="1" applyFill="1" applyBorder="1" applyAlignment="1">
      <alignment horizontal="center" vertical="center" wrapText="1"/>
    </xf>
    <xf numFmtId="0" fontId="0" fillId="0" borderId="80" xfId="0" applyBorder="1" applyAlignment="1">
      <alignment horizontal="center"/>
    </xf>
    <xf numFmtId="0" fontId="29" fillId="0" borderId="46" xfId="5" applyFont="1" applyFill="1" applyBorder="1" applyAlignment="1">
      <alignment horizontal="center" vertical="center" wrapText="1"/>
    </xf>
    <xf numFmtId="0" fontId="0" fillId="0" borderId="0" xfId="0" applyBorder="1"/>
    <xf numFmtId="0" fontId="28" fillId="0" borderId="46" xfId="0" applyFont="1" applyBorder="1" applyAlignment="1">
      <alignment horizontal="center"/>
    </xf>
    <xf numFmtId="0" fontId="7" fillId="0" borderId="0" xfId="0" applyNumberFormat="1" applyFont="1" applyFill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6" fillId="0" borderId="0" xfId="0" applyNumberFormat="1" applyFont="1"/>
    <xf numFmtId="0" fontId="39" fillId="0" borderId="0" xfId="0" applyFont="1" applyBorder="1" applyAlignment="1">
      <alignment horizontal="center" vertical="center"/>
    </xf>
    <xf numFmtId="0" fontId="28" fillId="0" borderId="45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wrapText="1"/>
    </xf>
    <xf numFmtId="0" fontId="29" fillId="0" borderId="47" xfId="0" applyFont="1" applyBorder="1" applyAlignment="1">
      <alignment horizontal="center" wrapText="1"/>
    </xf>
    <xf numFmtId="0" fontId="38" fillId="0" borderId="41" xfId="0" applyFont="1" applyBorder="1" applyAlignment="1">
      <alignment horizontal="center" wrapText="1"/>
    </xf>
    <xf numFmtId="0" fontId="40" fillId="0" borderId="0" xfId="0" applyFont="1" applyAlignment="1">
      <alignment horizontal="center" vertical="center"/>
    </xf>
    <xf numFmtId="0" fontId="26" fillId="11" borderId="0" xfId="0" applyFont="1" applyFill="1" applyAlignment="1">
      <alignment horizontal="center" vertical="center"/>
    </xf>
    <xf numFmtId="164" fontId="26" fillId="11" borderId="0" xfId="0" applyNumberFormat="1" applyFont="1" applyFill="1" applyBorder="1" applyAlignment="1">
      <alignment horizontal="center" vertical="center"/>
    </xf>
    <xf numFmtId="0" fontId="26" fillId="11" borderId="0" xfId="0" applyNumberFormat="1" applyFont="1" applyFill="1" applyAlignment="1">
      <alignment horizontal="center" vertical="center"/>
    </xf>
    <xf numFmtId="164" fontId="6" fillId="0" borderId="0" xfId="0" applyNumberFormat="1" applyFont="1" applyFill="1"/>
    <xf numFmtId="164" fontId="26" fillId="11" borderId="0" xfId="0" applyNumberFormat="1" applyFont="1" applyFill="1" applyAlignment="1">
      <alignment horizontal="center" vertical="center"/>
    </xf>
    <xf numFmtId="0" fontId="28" fillId="0" borderId="47" xfId="0" applyFont="1" applyBorder="1" applyAlignment="1">
      <alignment horizontal="center" vertical="center"/>
    </xf>
    <xf numFmtId="49" fontId="41" fillId="0" borderId="0" xfId="0" applyNumberFormat="1" applyFont="1" applyAlignment="1">
      <alignment horizontal="center" vertical="center"/>
    </xf>
    <xf numFmtId="0" fontId="42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7" fillId="0" borderId="0" xfId="5" applyFont="1" applyFill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7" fillId="0" borderId="46" xfId="5" applyFont="1" applyFill="1" applyBorder="1" applyAlignment="1">
      <alignment horizontal="center" vertical="center" wrapText="1"/>
    </xf>
    <xf numFmtId="0" fontId="7" fillId="0" borderId="34" xfId="5" applyFont="1" applyFill="1" applyBorder="1" applyAlignment="1">
      <alignment horizontal="center" vertical="center" wrapText="1"/>
    </xf>
    <xf numFmtId="0" fontId="42" fillId="0" borderId="0" xfId="0" applyFont="1" applyAlignment="1">
      <alignment horizontal="right" vertical="center"/>
    </xf>
    <xf numFmtId="0" fontId="7" fillId="0" borderId="0" xfId="5" applyFont="1" applyFill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/>
    </xf>
    <xf numFmtId="0" fontId="7" fillId="0" borderId="41" xfId="5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/>
    </xf>
    <xf numFmtId="0" fontId="37" fillId="0" borderId="46" xfId="0" applyFont="1" applyBorder="1" applyAlignment="1">
      <alignment horizontal="center" wrapText="1"/>
    </xf>
    <xf numFmtId="0" fontId="40" fillId="0" borderId="46" xfId="0" applyFont="1" applyBorder="1" applyAlignment="1">
      <alignment horizontal="center"/>
    </xf>
    <xf numFmtId="0" fontId="44" fillId="0" borderId="45" xfId="0" applyFont="1" applyBorder="1" applyAlignment="1"/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center" vertical="center"/>
    </xf>
    <xf numFmtId="1" fontId="28" fillId="0" borderId="45" xfId="0" applyNumberFormat="1" applyFont="1" applyBorder="1" applyAlignment="1">
      <alignment horizontal="center" vertical="center"/>
    </xf>
    <xf numFmtId="0" fontId="40" fillId="0" borderId="0" xfId="0" applyFont="1"/>
    <xf numFmtId="0" fontId="6" fillId="0" borderId="39" xfId="0" applyFont="1" applyFill="1" applyBorder="1" applyAlignment="1">
      <alignment horizontal="center" vertical="center"/>
    </xf>
    <xf numFmtId="0" fontId="6" fillId="0" borderId="30" xfId="0" applyFont="1" applyFill="1" applyBorder="1" applyAlignment="1">
      <alignment horizontal="center" vertical="center"/>
    </xf>
    <xf numFmtId="0" fontId="7" fillId="0" borderId="30" xfId="0" applyFont="1" applyFill="1" applyBorder="1" applyAlignment="1">
      <alignment horizontal="center" vertical="center"/>
    </xf>
    <xf numFmtId="0" fontId="38" fillId="0" borderId="45" xfId="0" applyFont="1" applyBorder="1" applyAlignment="1">
      <alignment horizontal="center" wrapText="1"/>
    </xf>
    <xf numFmtId="0" fontId="29" fillId="0" borderId="45" xfId="5" applyFont="1" applyFill="1" applyBorder="1" applyAlignment="1">
      <alignment horizontal="center" vertical="center" wrapText="1"/>
    </xf>
    <xf numFmtId="0" fontId="28" fillId="0" borderId="45" xfId="0" applyFont="1" applyBorder="1" applyAlignment="1">
      <alignment horizontal="center"/>
    </xf>
    <xf numFmtId="0" fontId="44" fillId="0" borderId="45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44" fillId="0" borderId="62" xfId="0" applyFont="1" applyBorder="1" applyAlignment="1">
      <alignment horizontal="center" vertical="center"/>
    </xf>
    <xf numFmtId="0" fontId="26" fillId="0" borderId="86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6" fillId="0" borderId="86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0" fontId="44" fillId="0" borderId="37" xfId="0" applyFont="1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44" fillId="0" borderId="88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28" fillId="0" borderId="45" xfId="0" applyFont="1" applyBorder="1" applyAlignment="1"/>
    <xf numFmtId="0" fontId="0" fillId="0" borderId="89" xfId="0" applyBorder="1" applyAlignment="1">
      <alignment horizontal="center"/>
    </xf>
    <xf numFmtId="0" fontId="31" fillId="0" borderId="45" xfId="0" applyFont="1" applyBorder="1" applyAlignment="1">
      <alignment horizontal="center" vertical="center"/>
    </xf>
    <xf numFmtId="0" fontId="31" fillId="0" borderId="61" xfId="0" applyFont="1" applyBorder="1" applyAlignment="1">
      <alignment horizontal="center" vertical="center"/>
    </xf>
    <xf numFmtId="0" fontId="44" fillId="0" borderId="90" xfId="0" applyFont="1" applyBorder="1" applyAlignment="1">
      <alignment horizontal="center" vertical="center"/>
    </xf>
    <xf numFmtId="0" fontId="40" fillId="0" borderId="74" xfId="0" applyFont="1" applyBorder="1" applyAlignment="1">
      <alignment horizontal="center"/>
    </xf>
    <xf numFmtId="0" fontId="40" fillId="0" borderId="75" xfId="0" applyFont="1" applyBorder="1" applyAlignment="1">
      <alignment horizontal="center"/>
    </xf>
    <xf numFmtId="0" fontId="6" fillId="0" borderId="91" xfId="0" applyFont="1" applyFill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40" fillId="0" borderId="62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29" fillId="0" borderId="92" xfId="0" applyFont="1" applyBorder="1" applyAlignment="1">
      <alignment horizontal="center" wrapText="1"/>
    </xf>
    <xf numFmtId="0" fontId="38" fillId="0" borderId="46" xfId="0" applyFont="1" applyBorder="1" applyAlignment="1">
      <alignment horizontal="center" wrapText="1"/>
    </xf>
    <xf numFmtId="0" fontId="0" fillId="0" borderId="45" xfId="0" applyBorder="1"/>
    <xf numFmtId="0" fontId="44" fillId="0" borderId="0" xfId="0" applyFont="1" applyBorder="1" applyAlignment="1"/>
    <xf numFmtId="0" fontId="44" fillId="0" borderId="46" xfId="0" applyFont="1" applyBorder="1" applyAlignment="1"/>
    <xf numFmtId="0" fontId="7" fillId="0" borderId="0" xfId="5" applyFont="1" applyFill="1" applyBorder="1" applyAlignment="1">
      <alignment horizontal="center" vertical="center" wrapText="1"/>
    </xf>
    <xf numFmtId="0" fontId="11" fillId="0" borderId="0" xfId="0" applyFont="1" applyBorder="1" applyAlignment="1">
      <alignment vertical="center"/>
    </xf>
    <xf numFmtId="2" fontId="6" fillId="0" borderId="94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65" xfId="0" applyFont="1" applyBorder="1" applyAlignment="1">
      <alignment horizontal="center" vertical="center"/>
    </xf>
    <xf numFmtId="0" fontId="6" fillId="0" borderId="95" xfId="0" applyFont="1" applyBorder="1" applyAlignment="1">
      <alignment horizontal="center" vertical="center"/>
    </xf>
    <xf numFmtId="0" fontId="6" fillId="0" borderId="76" xfId="0" applyFont="1" applyBorder="1" applyAlignment="1">
      <alignment horizontal="center" vertical="center"/>
    </xf>
    <xf numFmtId="0" fontId="6" fillId="0" borderId="96" xfId="0" applyFont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6" fillId="0" borderId="97" xfId="0" applyFont="1" applyFill="1" applyBorder="1" applyAlignment="1">
      <alignment horizontal="center" vertical="center"/>
    </xf>
    <xf numFmtId="0" fontId="6" fillId="0" borderId="98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44" fillId="0" borderId="100" xfId="0" applyFont="1" applyBorder="1" applyAlignment="1">
      <alignment horizontal="center" vertical="center"/>
    </xf>
    <xf numFmtId="0" fontId="0" fillId="0" borderId="101" xfId="0" applyBorder="1" applyAlignment="1">
      <alignment horizontal="center" vertical="center"/>
    </xf>
    <xf numFmtId="0" fontId="44" fillId="0" borderId="9" xfId="0" applyFont="1" applyBorder="1" applyAlignment="1">
      <alignment horizontal="center" vertical="center"/>
    </xf>
    <xf numFmtId="49" fontId="46" fillId="0" borderId="0" xfId="0" applyNumberFormat="1" applyFont="1" applyAlignment="1">
      <alignment vertical="center"/>
    </xf>
    <xf numFmtId="0" fontId="30" fillId="0" borderId="21" xfId="0" applyFont="1" applyBorder="1" applyAlignment="1">
      <alignment vertical="center"/>
    </xf>
    <xf numFmtId="0" fontId="0" fillId="0" borderId="9" xfId="0" applyBorder="1" applyAlignment="1">
      <alignment horizontal="center" vertical="center"/>
    </xf>
    <xf numFmtId="0" fontId="40" fillId="0" borderId="99" xfId="0" applyFont="1" applyBorder="1" applyAlignment="1">
      <alignment horizontal="center"/>
    </xf>
    <xf numFmtId="0" fontId="44" fillId="0" borderId="103" xfId="0" applyFont="1" applyBorder="1" applyAlignment="1">
      <alignment horizontal="center" vertical="center"/>
    </xf>
    <xf numFmtId="0" fontId="40" fillId="0" borderId="101" xfId="0" applyFont="1" applyBorder="1" applyAlignment="1">
      <alignment horizontal="center"/>
    </xf>
    <xf numFmtId="0" fontId="25" fillId="0" borderId="106" xfId="0" applyFont="1" applyBorder="1" applyAlignment="1">
      <alignment horizontal="center" vertical="center"/>
    </xf>
    <xf numFmtId="0" fontId="44" fillId="0" borderId="106" xfId="0" applyFont="1" applyBorder="1" applyAlignment="1">
      <alignment horizontal="center" vertical="center"/>
    </xf>
    <xf numFmtId="0" fontId="40" fillId="0" borderId="107" xfId="0" applyFont="1" applyBorder="1" applyAlignment="1">
      <alignment horizontal="center"/>
    </xf>
    <xf numFmtId="0" fontId="44" fillId="0" borderId="108" xfId="0" applyFont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40" fillId="0" borderId="110" xfId="0" applyFont="1" applyBorder="1" applyAlignment="1">
      <alignment horizontal="center"/>
    </xf>
    <xf numFmtId="0" fontId="0" fillId="0" borderId="106" xfId="0" applyBorder="1" applyAlignment="1">
      <alignment horizontal="center" vertical="center"/>
    </xf>
    <xf numFmtId="0" fontId="0" fillId="0" borderId="108" xfId="0" applyBorder="1" applyAlignment="1">
      <alignment horizontal="center" vertical="center"/>
    </xf>
    <xf numFmtId="0" fontId="44" fillId="0" borderId="113" xfId="0" applyFont="1" applyBorder="1" applyAlignment="1">
      <alignment horizontal="center" vertical="center"/>
    </xf>
    <xf numFmtId="0" fontId="0" fillId="0" borderId="104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44" fillId="0" borderId="17" xfId="0" applyFont="1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0" fontId="0" fillId="0" borderId="114" xfId="0" applyBorder="1" applyAlignment="1">
      <alignment horizontal="center" vertical="center"/>
    </xf>
    <xf numFmtId="0" fontId="44" fillId="0" borderId="115" xfId="0" applyFont="1" applyBorder="1" applyAlignment="1">
      <alignment horizontal="center" vertical="center"/>
    </xf>
    <xf numFmtId="0" fontId="0" fillId="0" borderId="115" xfId="0" applyBorder="1" applyAlignment="1">
      <alignment horizontal="center" vertical="center"/>
    </xf>
    <xf numFmtId="0" fontId="44" fillId="0" borderId="116" xfId="0" applyFont="1" applyBorder="1" applyAlignment="1">
      <alignment horizontal="center" vertical="center"/>
    </xf>
    <xf numFmtId="0" fontId="0" fillId="0" borderId="117" xfId="0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0" fillId="0" borderId="105" xfId="0" applyBorder="1" applyAlignment="1">
      <alignment horizontal="center" vertical="center"/>
    </xf>
    <xf numFmtId="0" fontId="44" fillId="0" borderId="109" xfId="0" applyFont="1" applyBorder="1" applyAlignment="1">
      <alignment horizontal="center" vertical="center"/>
    </xf>
    <xf numFmtId="0" fontId="0" fillId="0" borderId="100" xfId="0" applyBorder="1" applyAlignment="1">
      <alignment horizontal="center" vertical="center"/>
    </xf>
    <xf numFmtId="0" fontId="0" fillId="0" borderId="111" xfId="0" applyBorder="1" applyAlignment="1">
      <alignment horizontal="center" vertical="center"/>
    </xf>
    <xf numFmtId="0" fontId="44" fillId="0" borderId="114" xfId="0" applyFont="1" applyBorder="1" applyAlignment="1">
      <alignment horizontal="center" vertical="center"/>
    </xf>
    <xf numFmtId="0" fontId="44" fillId="0" borderId="117" xfId="0" applyFont="1" applyBorder="1" applyAlignment="1">
      <alignment horizontal="center" vertical="center"/>
    </xf>
    <xf numFmtId="2" fontId="32" fillId="0" borderId="21" xfId="0" applyNumberFormat="1" applyFont="1" applyBorder="1" applyAlignment="1">
      <alignment vertical="center"/>
    </xf>
    <xf numFmtId="0" fontId="40" fillId="0" borderId="106" xfId="0" applyFont="1" applyBorder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0" fontId="0" fillId="0" borderId="110" xfId="0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6" fillId="0" borderId="123" xfId="0" applyFont="1" applyBorder="1" applyAlignment="1">
      <alignment horizontal="center" vertical="center"/>
    </xf>
    <xf numFmtId="0" fontId="6" fillId="0" borderId="69" xfId="0" applyFont="1" applyBorder="1" applyAlignment="1">
      <alignment horizontal="center" vertical="center"/>
    </xf>
    <xf numFmtId="0" fontId="26" fillId="0" borderId="0" xfId="0" applyNumberFormat="1" applyFont="1" applyFill="1" applyBorder="1" applyAlignment="1">
      <alignment horizontal="center" vertical="center"/>
    </xf>
    <xf numFmtId="49" fontId="26" fillId="10" borderId="0" xfId="0" applyNumberFormat="1" applyFont="1" applyFill="1" applyAlignment="1">
      <alignment horizontal="center" vertical="center"/>
    </xf>
    <xf numFmtId="164" fontId="21" fillId="0" borderId="0" xfId="0" applyNumberFormat="1" applyFont="1" applyAlignment="1">
      <alignment horizontal="center" vertical="center"/>
    </xf>
    <xf numFmtId="0" fontId="21" fillId="0" borderId="0" xfId="0" applyNumberFormat="1" applyFont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8" fillId="12" borderId="12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0" fillId="0" borderId="7" xfId="0" applyFill="1" applyBorder="1"/>
    <xf numFmtId="0" fontId="16" fillId="0" borderId="5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14" fontId="7" fillId="0" borderId="15" xfId="3" applyNumberFormat="1" applyFont="1" applyFill="1" applyBorder="1" applyAlignment="1">
      <alignment horizontal="center" vertical="center" wrapText="1"/>
    </xf>
    <xf numFmtId="14" fontId="7" fillId="0" borderId="14" xfId="3" applyNumberFormat="1" applyFont="1" applyFill="1" applyBorder="1" applyAlignment="1">
      <alignment horizontal="center" vertical="center"/>
    </xf>
    <xf numFmtId="0" fontId="8" fillId="0" borderId="3" xfId="5" applyFont="1" applyFill="1" applyBorder="1" applyAlignment="1">
      <alignment horizontal="center" vertical="center"/>
    </xf>
    <xf numFmtId="0" fontId="8" fillId="0" borderId="0" xfId="5" applyFont="1" applyFill="1" applyBorder="1" applyAlignment="1">
      <alignment horizontal="center" vertical="center"/>
    </xf>
    <xf numFmtId="0" fontId="8" fillId="0" borderId="4" xfId="5" applyFont="1" applyFill="1" applyBorder="1" applyAlignment="1">
      <alignment horizontal="center" vertical="center"/>
    </xf>
    <xf numFmtId="0" fontId="8" fillId="0" borderId="5" xfId="5" applyFont="1" applyFill="1" applyBorder="1" applyAlignment="1">
      <alignment horizontal="center" vertical="center" wrapText="1"/>
    </xf>
    <xf numFmtId="0" fontId="8" fillId="0" borderId="6" xfId="5" applyFont="1" applyFill="1" applyBorder="1" applyAlignment="1">
      <alignment horizontal="center" vertical="center" wrapText="1"/>
    </xf>
    <xf numFmtId="0" fontId="8" fillId="0" borderId="3" xfId="5" applyFont="1" applyFill="1" applyBorder="1" applyAlignment="1">
      <alignment horizontal="center" vertical="center" wrapText="1"/>
    </xf>
    <xf numFmtId="0" fontId="8" fillId="0" borderId="0" xfId="5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164" fontId="6" fillId="0" borderId="15" xfId="0" applyNumberFormat="1" applyFont="1" applyFill="1" applyBorder="1" applyAlignment="1">
      <alignment horizontal="center" vertical="center" wrapText="1"/>
    </xf>
    <xf numFmtId="164" fontId="6" fillId="0" borderId="14" xfId="0" applyNumberFormat="1" applyFont="1" applyFill="1" applyBorder="1" applyAlignment="1">
      <alignment horizontal="center" vertical="center" wrapText="1"/>
    </xf>
    <xf numFmtId="0" fontId="8" fillId="0" borderId="5" xfId="5" applyFont="1" applyFill="1" applyBorder="1" applyAlignment="1">
      <alignment horizontal="center" vertical="center"/>
    </xf>
    <xf numFmtId="0" fontId="8" fillId="0" borderId="6" xfId="5" applyFont="1" applyFill="1" applyBorder="1" applyAlignment="1">
      <alignment horizontal="center" vertical="center"/>
    </xf>
    <xf numFmtId="0" fontId="8" fillId="0" borderId="8" xfId="5" applyFont="1" applyFill="1" applyBorder="1" applyAlignment="1">
      <alignment horizontal="center" vertical="center"/>
    </xf>
    <xf numFmtId="0" fontId="8" fillId="0" borderId="15" xfId="5" applyFont="1" applyFill="1" applyBorder="1" applyAlignment="1">
      <alignment horizontal="center" vertical="center" textRotation="90"/>
    </xf>
    <xf numFmtId="0" fontId="8" fillId="0" borderId="14" xfId="5" applyFont="1" applyFill="1" applyBorder="1" applyAlignment="1">
      <alignment horizontal="center" vertical="center" textRotation="90"/>
    </xf>
    <xf numFmtId="0" fontId="8" fillId="0" borderId="16" xfId="5" applyFont="1" applyFill="1" applyBorder="1" applyAlignment="1">
      <alignment horizontal="center" vertical="center" textRotation="90"/>
    </xf>
    <xf numFmtId="164" fontId="26" fillId="0" borderId="0" xfId="0" applyNumberFormat="1" applyFont="1" applyFill="1" applyBorder="1" applyAlignment="1">
      <alignment horizontal="center" vertical="center" wrapText="1"/>
    </xf>
    <xf numFmtId="49" fontId="26" fillId="10" borderId="0" xfId="0" applyNumberFormat="1" applyFont="1" applyFill="1" applyAlignment="1">
      <alignment horizontal="center" vertical="center"/>
    </xf>
    <xf numFmtId="49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6" fillId="0" borderId="39" xfId="0" applyFont="1" applyFill="1" applyBorder="1" applyAlignment="1">
      <alignment horizontal="center" vertical="center"/>
    </xf>
    <xf numFmtId="0" fontId="26" fillId="0" borderId="40" xfId="0" applyFont="1" applyFill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6" fillId="0" borderId="40" xfId="0" applyFont="1" applyBorder="1" applyAlignment="1">
      <alignment horizontal="center" vertical="center"/>
    </xf>
    <xf numFmtId="0" fontId="25" fillId="0" borderId="39" xfId="2" applyFont="1" applyFill="1" applyBorder="1" applyAlignment="1">
      <alignment horizontal="center" vertical="center"/>
    </xf>
    <xf numFmtId="0" fontId="25" fillId="0" borderId="40" xfId="2" applyFont="1" applyFill="1" applyBorder="1" applyAlignment="1">
      <alignment horizontal="center" vertical="center"/>
    </xf>
    <xf numFmtId="49" fontId="25" fillId="0" borderId="39" xfId="2" applyNumberFormat="1" applyFont="1" applyFill="1" applyBorder="1" applyAlignment="1">
      <alignment horizontal="center" vertical="center"/>
    </xf>
    <xf numFmtId="49" fontId="25" fillId="0" borderId="40" xfId="2" applyNumberFormat="1" applyFont="1" applyFill="1" applyBorder="1" applyAlignment="1">
      <alignment horizontal="center" vertical="center"/>
    </xf>
    <xf numFmtId="0" fontId="21" fillId="0" borderId="33" xfId="0" applyFont="1" applyBorder="1" applyAlignment="1">
      <alignment horizontal="center" vertical="center" wrapText="1"/>
    </xf>
    <xf numFmtId="0" fontId="21" fillId="0" borderId="34" xfId="0" applyFont="1" applyBorder="1" applyAlignment="1">
      <alignment horizontal="center" vertical="center" wrapText="1"/>
    </xf>
    <xf numFmtId="0" fontId="21" fillId="0" borderId="35" xfId="0" applyFont="1" applyBorder="1" applyAlignment="1">
      <alignment horizontal="center" vertical="center" wrapText="1"/>
    </xf>
    <xf numFmtId="0" fontId="21" fillId="0" borderId="36" xfId="0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 wrapText="1"/>
    </xf>
    <xf numFmtId="0" fontId="21" fillId="0" borderId="38" xfId="0" applyFont="1" applyBorder="1" applyAlignment="1">
      <alignment horizontal="center" vertical="center" wrapText="1"/>
    </xf>
    <xf numFmtId="49" fontId="42" fillId="0" borderId="0" xfId="0" applyNumberFormat="1" applyFont="1" applyAlignment="1">
      <alignment horizontal="right" vertical="center"/>
    </xf>
    <xf numFmtId="0" fontId="32" fillId="0" borderId="42" xfId="0" applyFont="1" applyBorder="1" applyAlignment="1">
      <alignment horizontal="center" vertical="center"/>
    </xf>
    <xf numFmtId="0" fontId="32" fillId="0" borderId="43" xfId="0" applyFont="1" applyBorder="1" applyAlignment="1">
      <alignment horizontal="center" vertical="center"/>
    </xf>
    <xf numFmtId="0" fontId="32" fillId="0" borderId="44" xfId="0" applyFont="1" applyBorder="1" applyAlignment="1">
      <alignment horizontal="center" vertical="center"/>
    </xf>
    <xf numFmtId="0" fontId="32" fillId="0" borderId="61" xfId="0" applyFont="1" applyBorder="1" applyAlignment="1">
      <alignment horizontal="center" vertical="center"/>
    </xf>
    <xf numFmtId="0" fontId="32" fillId="0" borderId="62" xfId="0" applyFont="1" applyBorder="1" applyAlignment="1">
      <alignment horizontal="center" vertical="center"/>
    </xf>
    <xf numFmtId="0" fontId="32" fillId="0" borderId="63" xfId="0" applyFont="1" applyBorder="1" applyAlignment="1">
      <alignment horizontal="center" vertical="center"/>
    </xf>
    <xf numFmtId="0" fontId="25" fillId="0" borderId="25" xfId="0" applyFont="1" applyBorder="1" applyAlignment="1">
      <alignment horizontal="center" vertical="center"/>
    </xf>
    <xf numFmtId="0" fontId="25" fillId="0" borderId="26" xfId="0" applyFont="1" applyBorder="1" applyAlignment="1">
      <alignment horizontal="center" vertical="center"/>
    </xf>
    <xf numFmtId="0" fontId="7" fillId="0" borderId="70" xfId="5" applyFont="1" applyFill="1" applyBorder="1" applyAlignment="1">
      <alignment horizontal="center" vertical="center" wrapText="1"/>
    </xf>
    <xf numFmtId="0" fontId="7" fillId="0" borderId="71" xfId="5" applyFont="1" applyFill="1" applyBorder="1" applyAlignment="1">
      <alignment horizontal="center" vertical="center" wrapText="1"/>
    </xf>
    <xf numFmtId="0" fontId="7" fillId="0" borderId="3" xfId="5" applyFont="1" applyFill="1" applyBorder="1" applyAlignment="1">
      <alignment horizontal="center" vertical="center" wrapText="1"/>
    </xf>
    <xf numFmtId="0" fontId="7" fillId="0" borderId="0" xfId="5" applyFont="1" applyFill="1" applyBorder="1" applyAlignment="1">
      <alignment horizontal="center" vertical="center" wrapText="1"/>
    </xf>
    <xf numFmtId="0" fontId="21" fillId="0" borderId="92" xfId="0" applyFont="1" applyBorder="1" applyAlignment="1">
      <alignment horizontal="center" vertical="center" wrapText="1"/>
    </xf>
    <xf numFmtId="0" fontId="21" fillId="0" borderId="49" xfId="0" applyFont="1" applyBorder="1" applyAlignment="1">
      <alignment horizontal="center" vertical="center" wrapText="1"/>
    </xf>
    <xf numFmtId="0" fontId="7" fillId="0" borderId="45" xfId="5" applyFont="1" applyFill="1" applyBorder="1" applyAlignment="1">
      <alignment horizontal="center" vertical="center" wrapText="1"/>
    </xf>
    <xf numFmtId="0" fontId="7" fillId="0" borderId="72" xfId="5" applyFont="1" applyFill="1" applyBorder="1" applyAlignment="1">
      <alignment horizontal="center" vertical="center" wrapText="1"/>
    </xf>
    <xf numFmtId="0" fontId="7" fillId="0" borderId="73" xfId="5" applyFont="1" applyFill="1" applyBorder="1" applyAlignment="1">
      <alignment horizontal="center" vertical="center" wrapText="1"/>
    </xf>
    <xf numFmtId="49" fontId="47" fillId="0" borderId="0" xfId="0" applyNumberFormat="1" applyFont="1" applyAlignment="1">
      <alignment horizontal="right" vertical="center"/>
    </xf>
    <xf numFmtId="0" fontId="30" fillId="0" borderId="0" xfId="0" applyFont="1" applyBorder="1" applyAlignment="1">
      <alignment horizontal="center" vertical="center"/>
    </xf>
    <xf numFmtId="0" fontId="6" fillId="0" borderId="66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37" fillId="0" borderId="68" xfId="0" applyFont="1" applyBorder="1" applyAlignment="1">
      <alignment horizontal="center" wrapText="1"/>
    </xf>
    <xf numFmtId="0" fontId="37" fillId="0" borderId="69" xfId="0" applyFont="1" applyBorder="1" applyAlignment="1">
      <alignment horizontal="center" wrapText="1"/>
    </xf>
    <xf numFmtId="0" fontId="26" fillId="0" borderId="66" xfId="0" applyFont="1" applyBorder="1" applyAlignment="1">
      <alignment horizontal="center" vertical="center"/>
    </xf>
    <xf numFmtId="0" fontId="26" fillId="0" borderId="67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37" fillId="0" borderId="68" xfId="0" applyFont="1" applyBorder="1" applyAlignment="1">
      <alignment horizontal="center" vertical="center"/>
    </xf>
    <xf numFmtId="0" fontId="37" fillId="0" borderId="69" xfId="0" applyFont="1" applyBorder="1" applyAlignment="1">
      <alignment horizontal="center" vertical="center"/>
    </xf>
    <xf numFmtId="0" fontId="45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/>
    </xf>
    <xf numFmtId="0" fontId="45" fillId="0" borderId="35" xfId="0" applyFont="1" applyBorder="1" applyAlignment="1">
      <alignment horizontal="center" vertical="center"/>
    </xf>
    <xf numFmtId="2" fontId="32" fillId="0" borderId="77" xfId="0" applyNumberFormat="1" applyFont="1" applyBorder="1" applyAlignment="1">
      <alignment horizontal="center" vertical="center"/>
    </xf>
    <xf numFmtId="2" fontId="32" fillId="0" borderId="62" xfId="0" applyNumberFormat="1" applyFont="1" applyBorder="1" applyAlignment="1">
      <alignment horizontal="center" vertical="center"/>
    </xf>
    <xf numFmtId="2" fontId="32" fillId="0" borderId="78" xfId="0" applyNumberFormat="1" applyFont="1" applyBorder="1" applyAlignment="1">
      <alignment horizontal="center" vertical="center"/>
    </xf>
    <xf numFmtId="0" fontId="6" fillId="0" borderId="93" xfId="0" applyFont="1" applyBorder="1" applyAlignment="1">
      <alignment horizontal="center" vertical="center"/>
    </xf>
    <xf numFmtId="0" fontId="6" fillId="0" borderId="67" xfId="0" applyFont="1" applyBorder="1" applyAlignment="1">
      <alignment horizontal="center" vertical="center"/>
    </xf>
    <xf numFmtId="0" fontId="6" fillId="0" borderId="68" xfId="0" applyFont="1" applyBorder="1" applyAlignment="1">
      <alignment horizontal="center" vertical="center"/>
    </xf>
    <xf numFmtId="49" fontId="46" fillId="0" borderId="0" xfId="0" applyNumberFormat="1" applyFont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2" fontId="32" fillId="0" borderId="23" xfId="0" applyNumberFormat="1" applyFont="1" applyBorder="1" applyAlignment="1">
      <alignment horizontal="center" vertical="center"/>
    </xf>
    <xf numFmtId="2" fontId="32" fillId="0" borderId="0" xfId="0" applyNumberFormat="1" applyFont="1" applyBorder="1" applyAlignment="1">
      <alignment horizontal="center" vertical="center"/>
    </xf>
    <xf numFmtId="2" fontId="32" fillId="0" borderId="21" xfId="0" applyNumberFormat="1" applyFont="1" applyBorder="1" applyAlignment="1">
      <alignment horizontal="center" vertical="center"/>
    </xf>
    <xf numFmtId="49" fontId="47" fillId="0" borderId="0" xfId="0" applyNumberFormat="1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7" fillId="0" borderId="46" xfId="5" applyFont="1" applyFill="1" applyBorder="1" applyAlignment="1">
      <alignment horizontal="center" vertical="center" wrapText="1"/>
    </xf>
    <xf numFmtId="0" fontId="6" fillId="0" borderId="48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/>
    </xf>
    <xf numFmtId="0" fontId="7" fillId="0" borderId="84" xfId="5" applyFont="1" applyFill="1" applyBorder="1" applyAlignment="1">
      <alignment horizontal="center" vertical="center" wrapText="1"/>
    </xf>
    <xf numFmtId="0" fontId="7" fillId="0" borderId="4" xfId="5" applyFont="1" applyFill="1" applyBorder="1" applyAlignment="1">
      <alignment horizontal="center" vertical="center" wrapText="1"/>
    </xf>
    <xf numFmtId="0" fontId="7" fillId="0" borderId="83" xfId="5" applyFont="1" applyFill="1" applyBorder="1" applyAlignment="1">
      <alignment horizontal="center" vertical="center" wrapText="1"/>
    </xf>
    <xf numFmtId="0" fontId="0" fillId="0" borderId="34" xfId="0" applyBorder="1"/>
    <xf numFmtId="0" fontId="0" fillId="0" borderId="3" xfId="0" applyBorder="1"/>
    <xf numFmtId="0" fontId="0" fillId="0" borderId="0" xfId="0"/>
    <xf numFmtId="0" fontId="40" fillId="0" borderId="105" xfId="0" applyFont="1" applyBorder="1" applyAlignment="1">
      <alignment horizontal="center"/>
    </xf>
    <xf numFmtId="0" fontId="40" fillId="0" borderId="104" xfId="0" applyFont="1" applyBorder="1" applyAlignment="1">
      <alignment horizontal="center"/>
    </xf>
    <xf numFmtId="0" fontId="40" fillId="0" borderId="100" xfId="0" applyFont="1" applyBorder="1" applyAlignment="1">
      <alignment horizontal="center"/>
    </xf>
    <xf numFmtId="0" fontId="40" fillId="0" borderId="102" xfId="0" applyFont="1" applyBorder="1" applyAlignment="1">
      <alignment horizontal="center"/>
    </xf>
    <xf numFmtId="0" fontId="40" fillId="0" borderId="61" xfId="0" applyFont="1" applyBorder="1" applyAlignment="1">
      <alignment horizontal="center"/>
    </xf>
    <xf numFmtId="0" fontId="40" fillId="0" borderId="63" xfId="0" applyFont="1" applyBorder="1" applyAlignment="1">
      <alignment horizontal="center"/>
    </xf>
    <xf numFmtId="0" fontId="6" fillId="0" borderId="42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79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40" fillId="0" borderId="118" xfId="0" applyFont="1" applyBorder="1" applyAlignment="1">
      <alignment horizontal="center"/>
    </xf>
    <xf numFmtId="0" fontId="40" fillId="0" borderId="119" xfId="0" applyFont="1" applyBorder="1" applyAlignment="1">
      <alignment horizontal="center"/>
    </xf>
    <xf numFmtId="0" fontId="43" fillId="0" borderId="68" xfId="0" applyFont="1" applyBorder="1" applyAlignment="1">
      <alignment horizontal="center" wrapText="1"/>
    </xf>
    <xf numFmtId="0" fontId="43" fillId="0" borderId="69" xfId="0" applyFont="1" applyBorder="1" applyAlignment="1">
      <alignment horizontal="center" wrapText="1"/>
    </xf>
    <xf numFmtId="0" fontId="7" fillId="0" borderId="82" xfId="5" applyFont="1" applyFill="1" applyBorder="1" applyAlignment="1">
      <alignment horizontal="center" vertical="center" wrapText="1"/>
    </xf>
    <xf numFmtId="0" fontId="7" fillId="0" borderId="34" xfId="5" applyFont="1" applyFill="1" applyBorder="1" applyAlignment="1">
      <alignment horizontal="center" vertical="center" wrapText="1"/>
    </xf>
    <xf numFmtId="0" fontId="7" fillId="0" borderId="85" xfId="5" applyFont="1" applyFill="1" applyBorder="1" applyAlignment="1">
      <alignment horizontal="center" vertical="center" wrapText="1"/>
    </xf>
    <xf numFmtId="0" fontId="7" fillId="0" borderId="14" xfId="5" applyFont="1" applyFill="1" applyBorder="1" applyAlignment="1">
      <alignment horizontal="center" vertical="center" wrapText="1"/>
    </xf>
    <xf numFmtId="0" fontId="40" fillId="0" borderId="111" xfId="0" applyFont="1" applyBorder="1" applyAlignment="1">
      <alignment horizontal="center"/>
    </xf>
    <xf numFmtId="0" fontId="40" fillId="0" borderId="112" xfId="0" applyFont="1" applyBorder="1" applyAlignment="1">
      <alignment horizontal="center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6" fillId="0" borderId="25" xfId="0" applyFont="1" applyFill="1" applyBorder="1" applyAlignment="1">
      <alignment horizontal="center" vertical="center"/>
    </xf>
    <xf numFmtId="0" fontId="26" fillId="0" borderId="26" xfId="0" applyFont="1" applyFill="1" applyBorder="1" applyAlignment="1">
      <alignment horizontal="center" vertical="center"/>
    </xf>
    <xf numFmtId="0" fontId="26" fillId="0" borderId="25" xfId="0" applyFont="1" applyBorder="1" applyAlignment="1">
      <alignment horizontal="center" vertical="center"/>
    </xf>
    <xf numFmtId="0" fontId="26" fillId="0" borderId="26" xfId="0" applyFont="1" applyBorder="1" applyAlignment="1">
      <alignment horizontal="center" vertical="center"/>
    </xf>
    <xf numFmtId="0" fontId="25" fillId="0" borderId="25" xfId="2" applyFont="1" applyFill="1" applyBorder="1" applyAlignment="1">
      <alignment horizontal="center" vertical="center"/>
    </xf>
    <xf numFmtId="0" fontId="25" fillId="0" borderId="26" xfId="2" applyFont="1" applyFill="1" applyBorder="1" applyAlignment="1">
      <alignment horizontal="center" vertical="center"/>
    </xf>
    <xf numFmtId="49" fontId="25" fillId="0" borderId="25" xfId="2" applyNumberFormat="1" applyFont="1" applyFill="1" applyBorder="1" applyAlignment="1">
      <alignment horizontal="center" vertical="center"/>
    </xf>
    <xf numFmtId="49" fontId="25" fillId="0" borderId="26" xfId="2" applyNumberFormat="1" applyFont="1" applyFill="1" applyBorder="1" applyAlignment="1">
      <alignment horizontal="center" vertical="center"/>
    </xf>
    <xf numFmtId="0" fontId="47" fillId="0" borderId="0" xfId="0" applyFont="1" applyAlignment="1">
      <alignment horizontal="right" vertical="center"/>
    </xf>
    <xf numFmtId="0" fontId="7" fillId="0" borderId="121" xfId="5" applyFont="1" applyFill="1" applyBorder="1" applyAlignment="1">
      <alignment horizontal="center" vertical="center" wrapText="1"/>
    </xf>
    <xf numFmtId="0" fontId="7" fillId="0" borderId="80" xfId="5" applyFont="1" applyFill="1" applyBorder="1" applyAlignment="1">
      <alignment horizontal="center" vertical="center" wrapText="1"/>
    </xf>
    <xf numFmtId="2" fontId="32" fillId="0" borderId="36" xfId="0" applyNumberFormat="1" applyFont="1" applyBorder="1" applyAlignment="1">
      <alignment horizontal="center" vertical="center"/>
    </xf>
    <xf numFmtId="2" fontId="32" fillId="0" borderId="37" xfId="0" applyNumberFormat="1" applyFont="1" applyBorder="1" applyAlignment="1">
      <alignment horizontal="center" vertical="center"/>
    </xf>
    <xf numFmtId="2" fontId="32" fillId="0" borderId="38" xfId="0" applyNumberFormat="1" applyFont="1" applyBorder="1" applyAlignment="1">
      <alignment horizontal="center" vertical="center"/>
    </xf>
    <xf numFmtId="0" fontId="6" fillId="0" borderId="120" xfId="0" applyFont="1" applyBorder="1" applyAlignment="1">
      <alignment horizontal="center" vertical="center" wrapText="1"/>
    </xf>
    <xf numFmtId="0" fontId="6" fillId="0" borderId="122" xfId="0" applyFont="1" applyBorder="1" applyAlignment="1">
      <alignment horizontal="center" vertical="center"/>
    </xf>
    <xf numFmtId="166" fontId="33" fillId="9" borderId="44" xfId="0" applyNumberFormat="1" applyFont="1" applyFill="1" applyBorder="1" applyAlignment="1">
      <alignment horizontal="center" vertical="center"/>
    </xf>
    <xf numFmtId="166" fontId="33" fillId="9" borderId="63" xfId="0" applyNumberFormat="1" applyFont="1" applyFill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6" fillId="0" borderId="61" xfId="0" applyFont="1" applyBorder="1" applyAlignment="1">
      <alignment horizontal="center" vertical="center"/>
    </xf>
    <xf numFmtId="0" fontId="33" fillId="0" borderId="42" xfId="0" applyFont="1" applyBorder="1" applyAlignment="1">
      <alignment horizontal="center" vertical="center"/>
    </xf>
    <xf numFmtId="0" fontId="33" fillId="0" borderId="44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 wrapText="1"/>
    </xf>
    <xf numFmtId="0" fontId="6" fillId="0" borderId="49" xfId="0" applyFont="1" applyBorder="1" applyAlignment="1">
      <alignment horizontal="center" vertical="center" wrapText="1"/>
    </xf>
  </cellXfs>
  <cellStyles count="6">
    <cellStyle name="Commentaire" xfId="5" builtinId="10"/>
    <cellStyle name="Entrée" xfId="4" builtinId="20"/>
    <cellStyle name="Insatisfaisant" xfId="2" builtinId="27"/>
    <cellStyle name="Neutre" xfId="3" builtinId="28"/>
    <cellStyle name="Normal" xfId="0" builtinId="0"/>
    <cellStyle name="Satisfaisant" xfId="1" builtinId="26"/>
  </cellStyles>
  <dxfs count="117"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0B0F0"/>
        </patternFill>
      </fill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0000"/>
      <color rgb="FFFF6600"/>
      <color rgb="FF66FFFF"/>
      <color rgb="FF00FF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1</xdr:row>
      <xdr:rowOff>266700</xdr:rowOff>
    </xdr:from>
    <xdr:to>
      <xdr:col>2</xdr:col>
      <xdr:colOff>1266825</xdr:colOff>
      <xdr:row>3</xdr:row>
      <xdr:rowOff>57150</xdr:rowOff>
    </xdr:to>
    <xdr:sp macro="" textlink="">
      <xdr:nvSpPr>
        <xdr:cNvPr id="3" name="Parchemin horizontal 2"/>
        <xdr:cNvSpPr/>
      </xdr:nvSpPr>
      <xdr:spPr>
        <a:xfrm>
          <a:off x="590550" y="266700"/>
          <a:ext cx="2847975" cy="381000"/>
        </a:xfrm>
        <a:prstGeom prst="horizontalScroll">
          <a:avLst/>
        </a:prstGeom>
        <a:noFill/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35</xdr:col>
      <xdr:colOff>42290</xdr:colOff>
      <xdr:row>1</xdr:row>
      <xdr:rowOff>57150</xdr:rowOff>
    </xdr:from>
    <xdr:to>
      <xdr:col>37</xdr:col>
      <xdr:colOff>144398</xdr:colOff>
      <xdr:row>3</xdr:row>
      <xdr:rowOff>27812</xdr:rowOff>
    </xdr:to>
    <xdr:pic>
      <xdr:nvPicPr>
        <xdr:cNvPr id="4" name="Image 3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29140" y="57150"/>
          <a:ext cx="540258" cy="56121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136248</xdr:colOff>
      <xdr:row>0</xdr:row>
      <xdr:rowOff>19050</xdr:rowOff>
    </xdr:from>
    <xdr:to>
      <xdr:col>2</xdr:col>
      <xdr:colOff>267237</xdr:colOff>
      <xdr:row>3</xdr:row>
      <xdr:rowOff>74864</xdr:rowOff>
    </xdr:to>
    <xdr:pic>
      <xdr:nvPicPr>
        <xdr:cNvPr id="3" name="Image 2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6248" y="19050"/>
          <a:ext cx="731064" cy="77018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142875</xdr:rowOff>
    </xdr:from>
    <xdr:to>
      <xdr:col>2</xdr:col>
      <xdr:colOff>454839</xdr:colOff>
      <xdr:row>3</xdr:row>
      <xdr:rowOff>65339</xdr:rowOff>
    </xdr:to>
    <xdr:pic>
      <xdr:nvPicPr>
        <xdr:cNvPr id="4" name="Image 3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" y="142875"/>
          <a:ext cx="731064" cy="75113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136248</xdr:colOff>
      <xdr:row>0</xdr:row>
      <xdr:rowOff>19050</xdr:rowOff>
    </xdr:from>
    <xdr:to>
      <xdr:col>2</xdr:col>
      <xdr:colOff>267237</xdr:colOff>
      <xdr:row>3</xdr:row>
      <xdr:rowOff>74864</xdr:rowOff>
    </xdr:to>
    <xdr:pic>
      <xdr:nvPicPr>
        <xdr:cNvPr id="3" name="Image 2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6248" y="19050"/>
          <a:ext cx="731064" cy="7701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104775</xdr:rowOff>
    </xdr:from>
    <xdr:to>
      <xdr:col>2</xdr:col>
      <xdr:colOff>552450</xdr:colOff>
      <xdr:row>3</xdr:row>
      <xdr:rowOff>46289</xdr:rowOff>
    </xdr:to>
    <xdr:pic>
      <xdr:nvPicPr>
        <xdr:cNvPr id="2" name="Image 1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104775"/>
          <a:ext cx="847725" cy="7416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117198</xdr:colOff>
      <xdr:row>0</xdr:row>
      <xdr:rowOff>28575</xdr:rowOff>
    </xdr:from>
    <xdr:to>
      <xdr:col>2</xdr:col>
      <xdr:colOff>248187</xdr:colOff>
      <xdr:row>3</xdr:row>
      <xdr:rowOff>84389</xdr:rowOff>
    </xdr:to>
    <xdr:pic>
      <xdr:nvPicPr>
        <xdr:cNvPr id="7" name="Image 6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198" y="28575"/>
          <a:ext cx="731064" cy="7701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171016</xdr:colOff>
      <xdr:row>0</xdr:row>
      <xdr:rowOff>81829</xdr:rowOff>
    </xdr:from>
    <xdr:to>
      <xdr:col>2</xdr:col>
      <xdr:colOff>568705</xdr:colOff>
      <xdr:row>2</xdr:row>
      <xdr:rowOff>232893</xdr:rowOff>
    </xdr:to>
    <xdr:pic>
      <xdr:nvPicPr>
        <xdr:cNvPr id="4" name="Image 3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1016" y="81829"/>
          <a:ext cx="733229" cy="7680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136248</xdr:colOff>
      <xdr:row>0</xdr:row>
      <xdr:rowOff>19050</xdr:rowOff>
    </xdr:from>
    <xdr:to>
      <xdr:col>2</xdr:col>
      <xdr:colOff>267237</xdr:colOff>
      <xdr:row>3</xdr:row>
      <xdr:rowOff>74864</xdr:rowOff>
    </xdr:to>
    <xdr:pic>
      <xdr:nvPicPr>
        <xdr:cNvPr id="3" name="Image 2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6248" y="19050"/>
          <a:ext cx="731064" cy="7701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66675</xdr:rowOff>
    </xdr:from>
    <xdr:to>
      <xdr:col>2</xdr:col>
      <xdr:colOff>578664</xdr:colOff>
      <xdr:row>3</xdr:row>
      <xdr:rowOff>8189</xdr:rowOff>
    </xdr:to>
    <xdr:pic>
      <xdr:nvPicPr>
        <xdr:cNvPr id="3" name="Image 2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66675"/>
          <a:ext cx="731064" cy="7416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136248</xdr:colOff>
      <xdr:row>0</xdr:row>
      <xdr:rowOff>19050</xdr:rowOff>
    </xdr:from>
    <xdr:to>
      <xdr:col>2</xdr:col>
      <xdr:colOff>267237</xdr:colOff>
      <xdr:row>3</xdr:row>
      <xdr:rowOff>74864</xdr:rowOff>
    </xdr:to>
    <xdr:pic>
      <xdr:nvPicPr>
        <xdr:cNvPr id="3" name="Image 2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6248" y="19050"/>
          <a:ext cx="731064" cy="77018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66675</xdr:rowOff>
    </xdr:from>
    <xdr:to>
      <xdr:col>2</xdr:col>
      <xdr:colOff>550089</xdr:colOff>
      <xdr:row>3</xdr:row>
      <xdr:rowOff>8189</xdr:rowOff>
    </xdr:to>
    <xdr:pic>
      <xdr:nvPicPr>
        <xdr:cNvPr id="4" name="Image 3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66675"/>
          <a:ext cx="731064" cy="7416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136248</xdr:colOff>
      <xdr:row>0</xdr:row>
      <xdr:rowOff>19050</xdr:rowOff>
    </xdr:from>
    <xdr:to>
      <xdr:col>2</xdr:col>
      <xdr:colOff>267237</xdr:colOff>
      <xdr:row>3</xdr:row>
      <xdr:rowOff>74864</xdr:rowOff>
    </xdr:to>
    <xdr:pic>
      <xdr:nvPicPr>
        <xdr:cNvPr id="3" name="Image 2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6248" y="19050"/>
          <a:ext cx="731064" cy="77018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2</xdr:col>
      <xdr:colOff>464364</xdr:colOff>
      <xdr:row>3</xdr:row>
      <xdr:rowOff>27239</xdr:rowOff>
    </xdr:to>
    <xdr:pic>
      <xdr:nvPicPr>
        <xdr:cNvPr id="3" name="Image 2" descr="logo_fsgt_décliné - Copi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5" y="85725"/>
          <a:ext cx="731064" cy="7416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SGT%202013\Autorisation%20coureurs%20ext&#233;rieur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2011"/>
      <sheetName val="2012"/>
      <sheetName val="2013"/>
      <sheetName val="Feuil2"/>
      <sheetName val="Feuil1"/>
      <sheetName val="Feuil3"/>
    </sheetNames>
    <sheetDataSet>
      <sheetData sheetId="0" refreshError="1">
        <row r="81">
          <cell r="C81" t="str">
            <v>CHALENÇON</v>
          </cell>
          <cell r="D81" t="str">
            <v>Emmanuel</v>
          </cell>
        </row>
        <row r="82">
          <cell r="C82" t="str">
            <v>CHAMBON</v>
          </cell>
          <cell r="D82" t="str">
            <v>Bernard</v>
          </cell>
        </row>
        <row r="83">
          <cell r="C83" t="str">
            <v>CHAMPAGNON</v>
          </cell>
          <cell r="D83" t="str">
            <v>Daniel</v>
          </cell>
        </row>
        <row r="84">
          <cell r="C84" t="str">
            <v>CHANEL</v>
          </cell>
          <cell r="D84" t="str">
            <v>Gilles</v>
          </cell>
        </row>
        <row r="85">
          <cell r="C85" t="str">
            <v>CHAPAT</v>
          </cell>
          <cell r="D85" t="str">
            <v>Emeric</v>
          </cell>
        </row>
        <row r="86">
          <cell r="C86" t="str">
            <v>CHARPIN</v>
          </cell>
          <cell r="D86" t="str">
            <v>Serge</v>
          </cell>
        </row>
        <row r="87">
          <cell r="C87" t="str">
            <v>CHASSAGNE</v>
          </cell>
          <cell r="D87" t="str">
            <v>Frédéric</v>
          </cell>
        </row>
        <row r="88">
          <cell r="C88" t="str">
            <v>CHASSIBOUD</v>
          </cell>
          <cell r="D88" t="str">
            <v>J.Paul</v>
          </cell>
        </row>
        <row r="89">
          <cell r="C89" t="str">
            <v>CHEVALIER</v>
          </cell>
          <cell r="D89" t="str">
            <v>J.François</v>
          </cell>
        </row>
        <row r="90">
          <cell r="C90" t="str">
            <v>CHEYTION</v>
          </cell>
          <cell r="D90" t="str">
            <v>Antony</v>
          </cell>
        </row>
        <row r="91">
          <cell r="C91" t="str">
            <v>CHIRAT</v>
          </cell>
          <cell r="D91" t="str">
            <v>Gilbert</v>
          </cell>
        </row>
        <row r="92">
          <cell r="C92" t="str">
            <v>CHIRAT</v>
          </cell>
          <cell r="D92" t="str">
            <v>Jonathan</v>
          </cell>
        </row>
        <row r="93">
          <cell r="C93" t="str">
            <v>CHOMAUD</v>
          </cell>
          <cell r="D93" t="str">
            <v>Joël</v>
          </cell>
        </row>
        <row r="94">
          <cell r="C94" t="str">
            <v>CIOCIOLA</v>
          </cell>
          <cell r="D94" t="str">
            <v>Antonio</v>
          </cell>
        </row>
        <row r="95">
          <cell r="C95" t="str">
            <v>COIN</v>
          </cell>
          <cell r="D95" t="str">
            <v>David</v>
          </cell>
        </row>
        <row r="96">
          <cell r="C96" t="str">
            <v>COLOMBIER</v>
          </cell>
          <cell r="D96" t="str">
            <v>David</v>
          </cell>
        </row>
        <row r="97">
          <cell r="C97" t="str">
            <v>COPPÉE</v>
          </cell>
          <cell r="D97" t="str">
            <v>Jean-Jacques</v>
          </cell>
        </row>
        <row r="98">
          <cell r="C98" t="str">
            <v>COQUARD</v>
          </cell>
          <cell r="D98" t="str">
            <v>J.Michel</v>
          </cell>
        </row>
        <row r="99">
          <cell r="C99" t="str">
            <v>CORRE</v>
          </cell>
          <cell r="D99" t="str">
            <v>Nicolas</v>
          </cell>
        </row>
        <row r="100">
          <cell r="C100" t="str">
            <v>COUROT</v>
          </cell>
          <cell r="D100" t="str">
            <v>Michel</v>
          </cell>
        </row>
        <row r="101">
          <cell r="C101" t="str">
            <v>CREUZENET</v>
          </cell>
          <cell r="D101" t="str">
            <v>Serge</v>
          </cell>
        </row>
        <row r="102">
          <cell r="C102" t="str">
            <v>CUISSON</v>
          </cell>
          <cell r="D102" t="str">
            <v>Sylvain</v>
          </cell>
        </row>
        <row r="103">
          <cell r="C103" t="str">
            <v>DAGALLIER</v>
          </cell>
          <cell r="D103" t="str">
            <v>François</v>
          </cell>
        </row>
        <row r="104">
          <cell r="C104" t="str">
            <v>DANGUIS</v>
          </cell>
          <cell r="D104" t="str">
            <v>Arnaud</v>
          </cell>
        </row>
        <row r="105">
          <cell r="C105" t="str">
            <v>DARD</v>
          </cell>
          <cell r="D105" t="str">
            <v>Robin</v>
          </cell>
        </row>
        <row r="106">
          <cell r="C106" t="str">
            <v>DARESSE</v>
          </cell>
          <cell r="D106" t="str">
            <v>José</v>
          </cell>
        </row>
        <row r="107">
          <cell r="C107" t="str">
            <v>DAZUR</v>
          </cell>
          <cell r="D107" t="str">
            <v>Daniel</v>
          </cell>
        </row>
        <row r="108">
          <cell r="C108" t="str">
            <v>DEBLANGEY</v>
          </cell>
          <cell r="D108" t="str">
            <v>Arnaud</v>
          </cell>
        </row>
        <row r="109">
          <cell r="C109" t="str">
            <v>DÉCHAMP</v>
          </cell>
          <cell r="D109" t="str">
            <v>Michel</v>
          </cell>
        </row>
        <row r="110">
          <cell r="C110" t="str">
            <v>DEL CASTILO</v>
          </cell>
          <cell r="D110" t="str">
            <v>José</v>
          </cell>
        </row>
        <row r="111">
          <cell r="C111" t="str">
            <v>DELABARRE</v>
          </cell>
          <cell r="D111" t="str">
            <v>Hervé</v>
          </cell>
        </row>
        <row r="112">
          <cell r="C112" t="str">
            <v>DELATORRE</v>
          </cell>
          <cell r="D112" t="str">
            <v>Frédéric</v>
          </cell>
        </row>
        <row r="113">
          <cell r="C113" t="str">
            <v>DELÉAGE</v>
          </cell>
          <cell r="D113" t="str">
            <v>Laurent</v>
          </cell>
        </row>
        <row r="114">
          <cell r="C114" t="str">
            <v>DELEERSNYDER</v>
          </cell>
          <cell r="D114" t="str">
            <v>Arnaud</v>
          </cell>
        </row>
        <row r="115">
          <cell r="C115" t="str">
            <v>DELISLE DE BAIZE</v>
          </cell>
          <cell r="D115" t="str">
            <v>Michel</v>
          </cell>
        </row>
        <row r="116">
          <cell r="C116" t="str">
            <v>DEMARIA</v>
          </cell>
          <cell r="D116" t="str">
            <v>Claude</v>
          </cell>
        </row>
        <row r="117">
          <cell r="C117" t="str">
            <v>DENONFOUX</v>
          </cell>
          <cell r="D117" t="str">
            <v>Bernard</v>
          </cell>
        </row>
        <row r="118">
          <cell r="C118" t="str">
            <v>DEREPAS</v>
          </cell>
          <cell r="D118" t="str">
            <v>David</v>
          </cell>
        </row>
        <row r="119">
          <cell r="C119" t="str">
            <v>DESBUISSON</v>
          </cell>
          <cell r="D119" t="str">
            <v>Stéphane</v>
          </cell>
        </row>
        <row r="120">
          <cell r="C120" t="str">
            <v>DESGOUTTE</v>
          </cell>
          <cell r="D120" t="str">
            <v>Clément</v>
          </cell>
        </row>
        <row r="121">
          <cell r="C121" t="str">
            <v>DESGOUTTE</v>
          </cell>
          <cell r="D121" t="str">
            <v>Romain</v>
          </cell>
        </row>
        <row r="122">
          <cell r="C122" t="str">
            <v>DESPLACES</v>
          </cell>
          <cell r="D122" t="str">
            <v>Roger</v>
          </cell>
        </row>
        <row r="123">
          <cell r="C123" t="str">
            <v>DEYRAIL</v>
          </cell>
          <cell r="D123" t="str">
            <v>Jean-Luc</v>
          </cell>
        </row>
        <row r="124">
          <cell r="C124" t="str">
            <v>DIJOUD</v>
          </cell>
          <cell r="D124" t="str">
            <v>J.Philippe</v>
          </cell>
        </row>
        <row r="125">
          <cell r="C125" t="str">
            <v>DONNET</v>
          </cell>
          <cell r="D125" t="str">
            <v>Daniel</v>
          </cell>
        </row>
        <row r="126">
          <cell r="C126" t="str">
            <v>DORCIN</v>
          </cell>
          <cell r="D126" t="str">
            <v>Hervé</v>
          </cell>
        </row>
        <row r="127">
          <cell r="C127" t="str">
            <v>DOS SANTOS</v>
          </cell>
          <cell r="D127" t="str">
            <v>Paulo</v>
          </cell>
        </row>
        <row r="128">
          <cell r="C128" t="str">
            <v>DUBIEF</v>
          </cell>
          <cell r="D128" t="str">
            <v>Jack</v>
          </cell>
        </row>
        <row r="129">
          <cell r="C129" t="str">
            <v>DUBOIS</v>
          </cell>
          <cell r="D129" t="str">
            <v>Romain</v>
          </cell>
        </row>
        <row r="130">
          <cell r="C130" t="str">
            <v>DUBY</v>
          </cell>
          <cell r="D130" t="str">
            <v>Patrick</v>
          </cell>
        </row>
        <row r="131">
          <cell r="C131" t="str">
            <v>DUBY</v>
          </cell>
          <cell r="D131" t="str">
            <v>Stéphane</v>
          </cell>
        </row>
        <row r="132">
          <cell r="C132" t="str">
            <v>DUCHAINE</v>
          </cell>
          <cell r="D132" t="str">
            <v>Pierre</v>
          </cell>
        </row>
        <row r="133">
          <cell r="C133" t="str">
            <v>DUCREUX</v>
          </cell>
          <cell r="D133" t="str">
            <v>Anaïs</v>
          </cell>
        </row>
        <row r="134">
          <cell r="C134" t="str">
            <v>DUCREUX</v>
          </cell>
          <cell r="D134" t="str">
            <v>J. Paul</v>
          </cell>
        </row>
        <row r="135">
          <cell r="C135" t="str">
            <v>DUCREUX</v>
          </cell>
          <cell r="D135" t="str">
            <v>Robert</v>
          </cell>
        </row>
        <row r="136">
          <cell r="C136" t="str">
            <v>DUCREUX</v>
          </cell>
          <cell r="D136" t="str">
            <v>Stéphane</v>
          </cell>
        </row>
        <row r="137">
          <cell r="C137" t="str">
            <v>DUFOSSÉ</v>
          </cell>
          <cell r="D137" t="str">
            <v>David</v>
          </cell>
        </row>
        <row r="138">
          <cell r="C138" t="str">
            <v>DUPONT</v>
          </cell>
          <cell r="D138" t="str">
            <v>Frédéric</v>
          </cell>
        </row>
        <row r="139">
          <cell r="C139" t="str">
            <v>DUPRÉ</v>
          </cell>
          <cell r="D139" t="str">
            <v>Christian</v>
          </cell>
        </row>
        <row r="140">
          <cell r="C140" t="str">
            <v>DUPUY</v>
          </cell>
          <cell r="D140" t="str">
            <v>Christian</v>
          </cell>
        </row>
        <row r="141">
          <cell r="C141" t="str">
            <v>DUREY</v>
          </cell>
          <cell r="D141" t="str">
            <v>Thomas</v>
          </cell>
        </row>
        <row r="142">
          <cell r="C142" t="str">
            <v>ENAULT</v>
          </cell>
          <cell r="D142" t="str">
            <v>Thierry</v>
          </cell>
        </row>
        <row r="143">
          <cell r="C143" t="str">
            <v>EONO</v>
          </cell>
          <cell r="D143" t="str">
            <v>Dominique</v>
          </cell>
        </row>
        <row r="144">
          <cell r="C144" t="str">
            <v>ERHOLD</v>
          </cell>
          <cell r="D144" t="str">
            <v>Patrick</v>
          </cell>
        </row>
        <row r="145">
          <cell r="C145" t="str">
            <v>EYRAUD</v>
          </cell>
          <cell r="D145" t="str">
            <v>Denis</v>
          </cell>
        </row>
        <row r="146">
          <cell r="C146" t="str">
            <v>FAVRE</v>
          </cell>
          <cell r="D146" t="str">
            <v>Philippe</v>
          </cell>
        </row>
        <row r="147">
          <cell r="C147" t="str">
            <v>FERLET</v>
          </cell>
          <cell r="D147" t="str">
            <v>Yannick</v>
          </cell>
        </row>
        <row r="148">
          <cell r="C148" t="str">
            <v>FETAUD</v>
          </cell>
          <cell r="D148" t="str">
            <v>Gaetan</v>
          </cell>
        </row>
        <row r="149">
          <cell r="C149" t="str">
            <v>FIERRO</v>
          </cell>
          <cell r="D149" t="str">
            <v>Serge</v>
          </cell>
        </row>
        <row r="150">
          <cell r="C150" t="str">
            <v>FINOT</v>
          </cell>
          <cell r="D150" t="str">
            <v>Christian</v>
          </cell>
        </row>
        <row r="151">
          <cell r="C151" t="str">
            <v>FLORENCE</v>
          </cell>
          <cell r="D151" t="str">
            <v>Thierry</v>
          </cell>
        </row>
        <row r="152">
          <cell r="C152" t="str">
            <v>FORLINI</v>
          </cell>
          <cell r="D152" t="str">
            <v>Bruno</v>
          </cell>
        </row>
        <row r="153">
          <cell r="C153" t="str">
            <v>FOUILLOUSE</v>
          </cell>
          <cell r="D153" t="str">
            <v>Hervé</v>
          </cell>
        </row>
        <row r="154">
          <cell r="C154" t="str">
            <v>FOURNERON</v>
          </cell>
          <cell r="D154" t="str">
            <v>Pierre</v>
          </cell>
        </row>
        <row r="155">
          <cell r="C155" t="str">
            <v>FRAISSINET</v>
          </cell>
          <cell r="D155" t="str">
            <v>Nicolas</v>
          </cell>
        </row>
        <row r="156">
          <cell r="C156" t="str">
            <v>FRANÇOIS</v>
          </cell>
          <cell r="D156" t="str">
            <v>Thierry</v>
          </cell>
        </row>
        <row r="157">
          <cell r="C157" t="str">
            <v>FRASSANITO</v>
          </cell>
          <cell r="D157" t="str">
            <v>J.Claude</v>
          </cell>
        </row>
        <row r="158">
          <cell r="C158" t="str">
            <v>FREMY</v>
          </cell>
          <cell r="D158" t="str">
            <v>Thierry</v>
          </cell>
        </row>
        <row r="159">
          <cell r="C159" t="str">
            <v>GAGNOUX</v>
          </cell>
          <cell r="D159" t="str">
            <v>Emmanuel</v>
          </cell>
        </row>
        <row r="160">
          <cell r="C160" t="str">
            <v>GAILLARDET</v>
          </cell>
          <cell r="D160" t="str">
            <v>J.François</v>
          </cell>
        </row>
        <row r="161">
          <cell r="C161" t="str">
            <v>GAUMARD</v>
          </cell>
          <cell r="D161" t="str">
            <v>Frédéric</v>
          </cell>
        </row>
        <row r="162">
          <cell r="C162" t="str">
            <v>GAUTHIER</v>
          </cell>
          <cell r="D162" t="str">
            <v>Mathieu</v>
          </cell>
        </row>
        <row r="163">
          <cell r="C163" t="str">
            <v>GAUTHIER</v>
          </cell>
          <cell r="D163" t="str">
            <v>Sébastien</v>
          </cell>
        </row>
        <row r="164">
          <cell r="C164" t="str">
            <v>GAVIGNET</v>
          </cell>
          <cell r="D164" t="str">
            <v>Émeline</v>
          </cell>
        </row>
        <row r="165">
          <cell r="C165" t="str">
            <v>GAVIGNET</v>
          </cell>
          <cell r="D165" t="str">
            <v>Jérôme</v>
          </cell>
        </row>
        <row r="166">
          <cell r="C166" t="str">
            <v>GENEBRIER</v>
          </cell>
          <cell r="D166" t="str">
            <v>Michel</v>
          </cell>
        </row>
        <row r="167">
          <cell r="C167" t="str">
            <v>GENETET</v>
          </cell>
          <cell r="D167" t="str">
            <v>Thomas</v>
          </cell>
        </row>
        <row r="168">
          <cell r="C168" t="str">
            <v>GERMAIN</v>
          </cell>
          <cell r="D168" t="str">
            <v>Alexandre</v>
          </cell>
        </row>
        <row r="169">
          <cell r="C169" t="str">
            <v>GERMAIN</v>
          </cell>
          <cell r="D169" t="str">
            <v>Michel</v>
          </cell>
        </row>
        <row r="170">
          <cell r="C170" t="str">
            <v>GIBERT</v>
          </cell>
          <cell r="D170" t="str">
            <v>Michel</v>
          </cell>
        </row>
        <row r="171">
          <cell r="C171" t="str">
            <v>GIRAUDIER</v>
          </cell>
          <cell r="D171" t="str">
            <v>Brendan</v>
          </cell>
        </row>
        <row r="172">
          <cell r="C172" t="str">
            <v>GIRAUDIER</v>
          </cell>
          <cell r="D172" t="str">
            <v>François</v>
          </cell>
        </row>
        <row r="173">
          <cell r="C173" t="str">
            <v>GOEURY</v>
          </cell>
          <cell r="D173" t="str">
            <v>Gérard</v>
          </cell>
        </row>
        <row r="174">
          <cell r="C174" t="str">
            <v>GOLLINUCCI</v>
          </cell>
          <cell r="D174" t="str">
            <v>André</v>
          </cell>
        </row>
        <row r="175">
          <cell r="C175" t="str">
            <v>GOMEZ</v>
          </cell>
          <cell r="D175" t="str">
            <v>J. Baptiste</v>
          </cell>
        </row>
        <row r="176">
          <cell r="C176" t="str">
            <v>GONZALES</v>
          </cell>
          <cell r="D176" t="str">
            <v>Gérard</v>
          </cell>
        </row>
        <row r="177">
          <cell r="C177" t="str">
            <v>GOUJAT</v>
          </cell>
          <cell r="D177" t="str">
            <v>Serge</v>
          </cell>
        </row>
        <row r="178">
          <cell r="C178" t="str">
            <v>GOURLAND</v>
          </cell>
          <cell r="D178" t="str">
            <v>David</v>
          </cell>
        </row>
        <row r="179">
          <cell r="C179" t="str">
            <v>GRILLOT</v>
          </cell>
          <cell r="D179" t="str">
            <v>Jean-Michel</v>
          </cell>
        </row>
        <row r="180">
          <cell r="C180" t="str">
            <v>GRIMAUD</v>
          </cell>
          <cell r="D180" t="str">
            <v>David</v>
          </cell>
        </row>
        <row r="181">
          <cell r="C181" t="str">
            <v>GROS</v>
          </cell>
          <cell r="D181" t="str">
            <v>Guy</v>
          </cell>
        </row>
        <row r="182">
          <cell r="C182" t="str">
            <v>GROSSAT</v>
          </cell>
          <cell r="D182" t="str">
            <v>Frédéric</v>
          </cell>
        </row>
        <row r="183">
          <cell r="C183" t="str">
            <v>GUERIN</v>
          </cell>
          <cell r="D183" t="str">
            <v>Arnaud</v>
          </cell>
        </row>
        <row r="184">
          <cell r="C184" t="str">
            <v>GUERREAU</v>
          </cell>
          <cell r="D184" t="str">
            <v>Samuel</v>
          </cell>
        </row>
        <row r="185">
          <cell r="C185" t="str">
            <v>GUIGNET</v>
          </cell>
          <cell r="D185" t="str">
            <v>Jonas</v>
          </cell>
        </row>
        <row r="186">
          <cell r="C186" t="str">
            <v>GUIGNET</v>
          </cell>
          <cell r="D186" t="str">
            <v>Pascal</v>
          </cell>
        </row>
        <row r="187">
          <cell r="C187" t="str">
            <v>GUIGON</v>
          </cell>
          <cell r="D187" t="str">
            <v>Michel</v>
          </cell>
        </row>
        <row r="188">
          <cell r="C188" t="str">
            <v>GUIGUE</v>
          </cell>
          <cell r="D188" t="str">
            <v>Arnaud</v>
          </cell>
        </row>
        <row r="189">
          <cell r="C189" t="str">
            <v>GUILLON</v>
          </cell>
          <cell r="D189" t="str">
            <v>Sébastien</v>
          </cell>
        </row>
        <row r="190">
          <cell r="C190" t="str">
            <v>GUILLOT</v>
          </cell>
          <cell r="D190" t="str">
            <v>Pierre</v>
          </cell>
        </row>
        <row r="191">
          <cell r="C191" t="str">
            <v>GUITTON</v>
          </cell>
          <cell r="D191" t="str">
            <v>Jean-Marc</v>
          </cell>
        </row>
        <row r="192">
          <cell r="C192" t="str">
            <v>HARTER</v>
          </cell>
          <cell r="D192" t="str">
            <v>Emmanuel</v>
          </cell>
        </row>
        <row r="193">
          <cell r="C193" t="str">
            <v>HENRY</v>
          </cell>
          <cell r="D193" t="str">
            <v>Alain</v>
          </cell>
        </row>
        <row r="194">
          <cell r="C194" t="str">
            <v>HENRY</v>
          </cell>
          <cell r="D194" t="str">
            <v>Christophe</v>
          </cell>
        </row>
        <row r="195">
          <cell r="C195" t="str">
            <v>HENRY</v>
          </cell>
          <cell r="D195" t="str">
            <v>Patrice</v>
          </cell>
        </row>
        <row r="196">
          <cell r="C196" t="str">
            <v>HÉRITIER</v>
          </cell>
          <cell r="D196" t="str">
            <v>Jean-Marc</v>
          </cell>
        </row>
        <row r="197">
          <cell r="C197" t="str">
            <v>HUMBERT</v>
          </cell>
          <cell r="D197" t="str">
            <v>Gérard</v>
          </cell>
        </row>
        <row r="198">
          <cell r="C198" t="str">
            <v>HUMBERT</v>
          </cell>
          <cell r="D198" t="str">
            <v>Roger</v>
          </cell>
        </row>
        <row r="199">
          <cell r="C199" t="str">
            <v>JACQUET</v>
          </cell>
          <cell r="D199" t="str">
            <v>André</v>
          </cell>
        </row>
        <row r="200">
          <cell r="C200" t="str">
            <v>JACQUIN</v>
          </cell>
          <cell r="D200" t="str">
            <v>Michel</v>
          </cell>
        </row>
        <row r="201">
          <cell r="C201" t="str">
            <v>JANEY</v>
          </cell>
          <cell r="D201" t="str">
            <v>David</v>
          </cell>
        </row>
        <row r="202">
          <cell r="C202" t="str">
            <v>JANIN</v>
          </cell>
          <cell r="D202" t="str">
            <v>Sébastien</v>
          </cell>
        </row>
        <row r="203">
          <cell r="C203" t="str">
            <v>JOLY</v>
          </cell>
          <cell r="D203" t="str">
            <v>Michel</v>
          </cell>
        </row>
        <row r="204">
          <cell r="C204" t="str">
            <v>JOSSINET</v>
          </cell>
          <cell r="D204" t="str">
            <v>Daniel</v>
          </cell>
        </row>
        <row r="205">
          <cell r="C205" t="str">
            <v>JUGNIOT</v>
          </cell>
          <cell r="D205" t="str">
            <v>Frédéric</v>
          </cell>
        </row>
        <row r="206">
          <cell r="C206" t="str">
            <v>JUILLARD</v>
          </cell>
          <cell r="D206" t="str">
            <v>Jacques</v>
          </cell>
        </row>
        <row r="207">
          <cell r="C207" t="str">
            <v>KAMARAD</v>
          </cell>
          <cell r="D207" t="str">
            <v>Lionel</v>
          </cell>
        </row>
        <row r="208">
          <cell r="C208" t="str">
            <v>KARAYANNIS</v>
          </cell>
          <cell r="D208" t="str">
            <v>Alexandre</v>
          </cell>
        </row>
        <row r="209">
          <cell r="C209" t="str">
            <v>KERVADEC</v>
          </cell>
          <cell r="D209" t="str">
            <v>Steven</v>
          </cell>
        </row>
        <row r="210">
          <cell r="C210" t="str">
            <v>KLEINGAERTNER</v>
          </cell>
          <cell r="D210" t="str">
            <v>Richard</v>
          </cell>
        </row>
        <row r="211">
          <cell r="C211" t="str">
            <v>KOENIG</v>
          </cell>
          <cell r="D211" t="str">
            <v>Christian</v>
          </cell>
        </row>
        <row r="212">
          <cell r="C212" t="str">
            <v>KRAEMER</v>
          </cell>
          <cell r="D212" t="str">
            <v>Maxime</v>
          </cell>
        </row>
        <row r="213">
          <cell r="C213" t="str">
            <v>LABALME</v>
          </cell>
          <cell r="D213" t="str">
            <v>Alain</v>
          </cell>
        </row>
        <row r="214">
          <cell r="C214" t="str">
            <v>LABROSSE</v>
          </cell>
          <cell r="D214" t="str">
            <v>Raymond</v>
          </cell>
        </row>
        <row r="215">
          <cell r="C215" t="str">
            <v>LACROIX</v>
          </cell>
          <cell r="D215" t="str">
            <v>Cédric</v>
          </cell>
        </row>
        <row r="216">
          <cell r="C216" t="str">
            <v>LAGOUTTE</v>
          </cell>
          <cell r="D216" t="str">
            <v>Stéphane</v>
          </cell>
        </row>
        <row r="217">
          <cell r="C217" t="str">
            <v>LAGRANGE</v>
          </cell>
          <cell r="D217" t="str">
            <v>Jean-Marc</v>
          </cell>
        </row>
        <row r="218">
          <cell r="C218" t="str">
            <v>LANCELOT</v>
          </cell>
          <cell r="D218" t="str">
            <v>Roger</v>
          </cell>
        </row>
        <row r="219">
          <cell r="C219" t="str">
            <v>LAREURE</v>
          </cell>
          <cell r="D219" t="str">
            <v>Lucien</v>
          </cell>
        </row>
        <row r="220">
          <cell r="C220" t="str">
            <v>LAREURE</v>
          </cell>
          <cell r="D220" t="str">
            <v>Marlène</v>
          </cell>
        </row>
        <row r="221">
          <cell r="C221" t="str">
            <v>LAREURE</v>
          </cell>
          <cell r="D221" t="str">
            <v>Pierre</v>
          </cell>
        </row>
        <row r="222">
          <cell r="C222" t="str">
            <v>LAROCHE</v>
          </cell>
          <cell r="D222" t="str">
            <v>Thibaut</v>
          </cell>
        </row>
        <row r="223">
          <cell r="C223" t="str">
            <v>LASSAIGNE</v>
          </cell>
          <cell r="D223" t="str">
            <v>Pascal</v>
          </cell>
        </row>
        <row r="224">
          <cell r="C224" t="str">
            <v>LASSAIGNE</v>
          </cell>
          <cell r="D224" t="str">
            <v>Régis</v>
          </cell>
        </row>
        <row r="225">
          <cell r="C225" t="str">
            <v>LASSARA</v>
          </cell>
          <cell r="D225" t="str">
            <v>Alain</v>
          </cell>
        </row>
        <row r="226">
          <cell r="C226" t="str">
            <v>LEBAS</v>
          </cell>
          <cell r="D226" t="str">
            <v>Frédéric</v>
          </cell>
        </row>
        <row r="227">
          <cell r="C227" t="str">
            <v>LEBAS</v>
          </cell>
          <cell r="D227" t="str">
            <v>Jean-Luc</v>
          </cell>
        </row>
        <row r="228">
          <cell r="C228" t="str">
            <v>LEBLANC</v>
          </cell>
          <cell r="D228" t="str">
            <v>Michel</v>
          </cell>
        </row>
        <row r="229">
          <cell r="C229" t="str">
            <v>LECONTE</v>
          </cell>
          <cell r="D229" t="str">
            <v>Sébastien</v>
          </cell>
        </row>
        <row r="230">
          <cell r="C230" t="str">
            <v>LEJARZA</v>
          </cell>
          <cell r="D230" t="str">
            <v>Eric</v>
          </cell>
        </row>
        <row r="231">
          <cell r="C231" t="str">
            <v>LEMAITRE</v>
          </cell>
          <cell r="D231" t="str">
            <v>Cédric</v>
          </cell>
        </row>
        <row r="232">
          <cell r="C232" t="str">
            <v>LÉTIENNE</v>
          </cell>
          <cell r="D232" t="str">
            <v>Arnaud</v>
          </cell>
        </row>
        <row r="233">
          <cell r="C233" t="str">
            <v>LOMBARD</v>
          </cell>
          <cell r="D233" t="str">
            <v>Jean-Michel</v>
          </cell>
        </row>
        <row r="234">
          <cell r="C234" t="str">
            <v>LOMBARD</v>
          </cell>
          <cell r="D234" t="str">
            <v>Sébastien</v>
          </cell>
        </row>
        <row r="235">
          <cell r="C235" t="str">
            <v>LOY</v>
          </cell>
          <cell r="D235" t="str">
            <v>Jean</v>
          </cell>
        </row>
        <row r="236">
          <cell r="C236" t="str">
            <v>LUQUET</v>
          </cell>
          <cell r="D236" t="str">
            <v>Robert</v>
          </cell>
        </row>
        <row r="237">
          <cell r="C237" t="str">
            <v>MACAGNINO</v>
          </cell>
          <cell r="D237" t="str">
            <v>Patrick</v>
          </cell>
        </row>
        <row r="238">
          <cell r="C238" t="str">
            <v>MAGGIONI</v>
          </cell>
          <cell r="D238" t="str">
            <v>Pascal</v>
          </cell>
        </row>
        <row r="239">
          <cell r="C239" t="str">
            <v>MAGNIN</v>
          </cell>
          <cell r="D239" t="str">
            <v>Olivier</v>
          </cell>
        </row>
        <row r="240">
          <cell r="C240" t="str">
            <v>MAHLER</v>
          </cell>
          <cell r="D240" t="str">
            <v>Franck</v>
          </cell>
        </row>
        <row r="241">
          <cell r="C241" t="str">
            <v>MAIGNAN</v>
          </cell>
          <cell r="D241" t="str">
            <v>Sylvère</v>
          </cell>
        </row>
        <row r="242">
          <cell r="C242" t="str">
            <v>MAINARD</v>
          </cell>
          <cell r="D242" t="str">
            <v>Patrick</v>
          </cell>
        </row>
        <row r="243">
          <cell r="C243" t="str">
            <v>MAIRE</v>
          </cell>
          <cell r="D243" t="str">
            <v>Guy</v>
          </cell>
        </row>
        <row r="244">
          <cell r="C244" t="str">
            <v>MAIZA</v>
          </cell>
          <cell r="D244" t="str">
            <v>Said</v>
          </cell>
        </row>
        <row r="245">
          <cell r="C245" t="str">
            <v>MANZANINI</v>
          </cell>
          <cell r="D245" t="str">
            <v>Arnaud</v>
          </cell>
        </row>
        <row r="246">
          <cell r="C246" t="str">
            <v>MARCHAND</v>
          </cell>
          <cell r="D246" t="str">
            <v>Éric</v>
          </cell>
        </row>
        <row r="247">
          <cell r="C247" t="str">
            <v>MARTIN</v>
          </cell>
          <cell r="D247" t="str">
            <v>Bernard</v>
          </cell>
        </row>
        <row r="248">
          <cell r="C248" t="str">
            <v>MARTIN</v>
          </cell>
          <cell r="D248" t="str">
            <v>Cédric</v>
          </cell>
        </row>
        <row r="249">
          <cell r="C249" t="str">
            <v>MARTIN</v>
          </cell>
          <cell r="D249" t="str">
            <v>Florian</v>
          </cell>
        </row>
        <row r="250">
          <cell r="C250" t="str">
            <v>MARTINEZ</v>
          </cell>
          <cell r="D250" t="str">
            <v>Stéphane</v>
          </cell>
        </row>
        <row r="251">
          <cell r="C251" t="str">
            <v>MARTINON</v>
          </cell>
          <cell r="D251" t="str">
            <v>Denis</v>
          </cell>
        </row>
        <row r="252">
          <cell r="C252" t="str">
            <v>MARTINON</v>
          </cell>
          <cell r="D252" t="str">
            <v>Serge</v>
          </cell>
        </row>
        <row r="253">
          <cell r="C253" t="str">
            <v>MARTINS</v>
          </cell>
          <cell r="D253" t="str">
            <v>José</v>
          </cell>
        </row>
        <row r="254">
          <cell r="C254" t="str">
            <v>MASSUT</v>
          </cell>
          <cell r="D254" t="str">
            <v>Florian</v>
          </cell>
        </row>
        <row r="255">
          <cell r="C255" t="str">
            <v>MATIGNON</v>
          </cell>
          <cell r="D255" t="str">
            <v>Jacques</v>
          </cell>
        </row>
        <row r="256">
          <cell r="C256" t="str">
            <v>MATRAY</v>
          </cell>
          <cell r="D256" t="str">
            <v>Grégoire</v>
          </cell>
        </row>
        <row r="257">
          <cell r="C257" t="str">
            <v>MATRON</v>
          </cell>
          <cell r="D257" t="str">
            <v>Lucien</v>
          </cell>
        </row>
        <row r="258">
          <cell r="C258" t="str">
            <v>MAUBLANC</v>
          </cell>
          <cell r="D258" t="str">
            <v>J.Michel</v>
          </cell>
        </row>
        <row r="259">
          <cell r="C259" t="str">
            <v>MAUBLANC</v>
          </cell>
          <cell r="D259" t="str">
            <v>Sylvain</v>
          </cell>
        </row>
        <row r="260">
          <cell r="C260" t="str">
            <v>MELLON</v>
          </cell>
          <cell r="D260" t="str">
            <v>Michel</v>
          </cell>
        </row>
        <row r="261">
          <cell r="C261" t="str">
            <v>MENIER</v>
          </cell>
          <cell r="D261" t="str">
            <v>Maurice</v>
          </cell>
        </row>
        <row r="262">
          <cell r="C262" t="str">
            <v>MERLE</v>
          </cell>
          <cell r="D262" t="str">
            <v>Christian</v>
          </cell>
        </row>
        <row r="263">
          <cell r="C263" t="str">
            <v>MESSNER</v>
          </cell>
          <cell r="D263" t="str">
            <v>Patrick</v>
          </cell>
        </row>
        <row r="264">
          <cell r="C264" t="str">
            <v>MICHARD</v>
          </cell>
          <cell r="D264" t="str">
            <v>Gilbert</v>
          </cell>
        </row>
        <row r="265">
          <cell r="C265" t="str">
            <v>MICHOT</v>
          </cell>
          <cell r="D265" t="str">
            <v>Denis</v>
          </cell>
        </row>
        <row r="266">
          <cell r="C266" t="str">
            <v>MOGÉ</v>
          </cell>
          <cell r="D266" t="str">
            <v>Cyrille</v>
          </cell>
        </row>
        <row r="267">
          <cell r="C267" t="str">
            <v>MOLINOT</v>
          </cell>
          <cell r="D267" t="str">
            <v>Clément</v>
          </cell>
        </row>
        <row r="268">
          <cell r="C268" t="str">
            <v>MONOT</v>
          </cell>
          <cell r="D268" t="str">
            <v>Clément</v>
          </cell>
        </row>
        <row r="269">
          <cell r="C269" t="str">
            <v>MONTARD</v>
          </cell>
          <cell r="D269" t="str">
            <v>Gérard</v>
          </cell>
        </row>
        <row r="270">
          <cell r="C270" t="str">
            <v>MONTARD</v>
          </cell>
          <cell r="D270" t="str">
            <v>Hélène</v>
          </cell>
        </row>
        <row r="271">
          <cell r="C271" t="str">
            <v>MOREL</v>
          </cell>
          <cell r="D271" t="str">
            <v>Alain</v>
          </cell>
        </row>
        <row r="272">
          <cell r="C272" t="str">
            <v>MORO</v>
          </cell>
          <cell r="D272" t="str">
            <v>Eric</v>
          </cell>
        </row>
        <row r="273">
          <cell r="C273" t="str">
            <v>MOULIN</v>
          </cell>
          <cell r="D273" t="str">
            <v>Didier</v>
          </cell>
        </row>
        <row r="274">
          <cell r="C274" t="str">
            <v>MOUREY</v>
          </cell>
          <cell r="D274" t="str">
            <v>David</v>
          </cell>
        </row>
        <row r="275">
          <cell r="C275" t="str">
            <v>NARDIN</v>
          </cell>
          <cell r="D275" t="str">
            <v>Jean-Pierre</v>
          </cell>
        </row>
        <row r="276">
          <cell r="C276" t="str">
            <v>NASROUN</v>
          </cell>
          <cell r="D276" t="str">
            <v>David</v>
          </cell>
        </row>
        <row r="277">
          <cell r="C277" t="str">
            <v>NAZARET</v>
          </cell>
          <cell r="D277" t="str">
            <v>Romain</v>
          </cell>
        </row>
        <row r="278">
          <cell r="C278" t="str">
            <v>NEEL</v>
          </cell>
          <cell r="D278" t="str">
            <v>Christian</v>
          </cell>
        </row>
        <row r="279">
          <cell r="C279" t="str">
            <v>NETO</v>
          </cell>
          <cell r="D279" t="str">
            <v>Antonio</v>
          </cell>
        </row>
        <row r="280">
          <cell r="C280" t="str">
            <v>NIARD</v>
          </cell>
          <cell r="D280" t="str">
            <v>Robert</v>
          </cell>
        </row>
        <row r="281">
          <cell r="C281" t="str">
            <v>NICOLAS</v>
          </cell>
          <cell r="D281" t="str">
            <v>Michel</v>
          </cell>
        </row>
        <row r="282">
          <cell r="C282" t="str">
            <v>NOLLOT</v>
          </cell>
          <cell r="D282" t="str">
            <v>Florian</v>
          </cell>
        </row>
        <row r="283">
          <cell r="C283" t="str">
            <v>NOLLOT</v>
          </cell>
          <cell r="D283" t="str">
            <v>Marcel</v>
          </cell>
        </row>
        <row r="284">
          <cell r="C284" t="str">
            <v>NOVELLI</v>
          </cell>
          <cell r="D284" t="str">
            <v>Franco</v>
          </cell>
        </row>
        <row r="285">
          <cell r="C285" t="str">
            <v>ODILE</v>
          </cell>
          <cell r="D285" t="str">
            <v>Jean-Michel</v>
          </cell>
        </row>
        <row r="286">
          <cell r="C286" t="str">
            <v>ORSETI</v>
          </cell>
          <cell r="D286" t="str">
            <v>François</v>
          </cell>
        </row>
        <row r="287">
          <cell r="C287" t="str">
            <v>PAPILLON</v>
          </cell>
          <cell r="D287" t="str">
            <v>Lucas</v>
          </cell>
        </row>
        <row r="288">
          <cell r="C288" t="str">
            <v>PASSE</v>
          </cell>
          <cell r="D288" t="str">
            <v>Serge</v>
          </cell>
        </row>
        <row r="289">
          <cell r="C289" t="str">
            <v>PEDRENO</v>
          </cell>
          <cell r="D289" t="str">
            <v>Maxence</v>
          </cell>
        </row>
        <row r="290">
          <cell r="C290" t="str">
            <v>PEIGNE</v>
          </cell>
          <cell r="D290" t="str">
            <v>Alycia</v>
          </cell>
        </row>
        <row r="291">
          <cell r="C291" t="str">
            <v>PEIGNE</v>
          </cell>
          <cell r="D291" t="str">
            <v>Anthony</v>
          </cell>
        </row>
        <row r="292">
          <cell r="C292" t="str">
            <v>PEJU</v>
          </cell>
          <cell r="D292" t="str">
            <v>Philippe</v>
          </cell>
        </row>
        <row r="293">
          <cell r="C293" t="str">
            <v>PELISSIER</v>
          </cell>
          <cell r="D293" t="str">
            <v>Raymond</v>
          </cell>
        </row>
        <row r="294">
          <cell r="C294" t="str">
            <v>PELLETIER</v>
          </cell>
          <cell r="D294" t="str">
            <v>Mathieu</v>
          </cell>
        </row>
        <row r="295">
          <cell r="C295" t="str">
            <v>PENARD</v>
          </cell>
          <cell r="D295" t="str">
            <v>David</v>
          </cell>
        </row>
        <row r="296">
          <cell r="C296" t="str">
            <v>PERDERISET</v>
          </cell>
          <cell r="D296" t="str">
            <v>Julien</v>
          </cell>
        </row>
        <row r="297">
          <cell r="C297" t="str">
            <v>PEREIRA DA CRUZ</v>
          </cell>
          <cell r="D297" t="str">
            <v>Ludovic</v>
          </cell>
        </row>
        <row r="298">
          <cell r="C298" t="str">
            <v>PERRIN</v>
          </cell>
          <cell r="D298" t="str">
            <v>Jean-Baptiste</v>
          </cell>
        </row>
        <row r="299">
          <cell r="C299" t="str">
            <v>PERRIN</v>
          </cell>
          <cell r="D299" t="str">
            <v>Michel</v>
          </cell>
        </row>
        <row r="300">
          <cell r="C300" t="str">
            <v>PÉTILLAT</v>
          </cell>
          <cell r="D300" t="str">
            <v>Éric</v>
          </cell>
        </row>
        <row r="301">
          <cell r="C301" t="str">
            <v>PHILIBERT</v>
          </cell>
          <cell r="D301" t="str">
            <v>Ludovic</v>
          </cell>
        </row>
        <row r="302">
          <cell r="C302" t="str">
            <v>PHILIPPE</v>
          </cell>
          <cell r="D302" t="str">
            <v>François</v>
          </cell>
        </row>
        <row r="303">
          <cell r="C303" t="str">
            <v>PINTOUT</v>
          </cell>
          <cell r="D303" t="str">
            <v>J.Marc</v>
          </cell>
        </row>
        <row r="304">
          <cell r="C304" t="str">
            <v>PINTOUT</v>
          </cell>
          <cell r="D304" t="str">
            <v>Stéphane</v>
          </cell>
        </row>
        <row r="305">
          <cell r="C305" t="str">
            <v>PIRAT</v>
          </cell>
          <cell r="D305" t="str">
            <v>Abel</v>
          </cell>
        </row>
        <row r="306">
          <cell r="C306" t="str">
            <v>POMMIER</v>
          </cell>
          <cell r="D306" t="str">
            <v>Annick</v>
          </cell>
        </row>
        <row r="307">
          <cell r="C307" t="str">
            <v>PONCIN</v>
          </cell>
          <cell r="D307" t="str">
            <v>Gilles</v>
          </cell>
        </row>
        <row r="308">
          <cell r="C308" t="str">
            <v>PORGO</v>
          </cell>
          <cell r="D308" t="str">
            <v>Jean</v>
          </cell>
        </row>
        <row r="309">
          <cell r="C309" t="str">
            <v>POSSE</v>
          </cell>
          <cell r="D309" t="str">
            <v>Nadège</v>
          </cell>
        </row>
        <row r="310">
          <cell r="C310" t="str">
            <v>POULENARD</v>
          </cell>
          <cell r="D310" t="str">
            <v>Gérard</v>
          </cell>
        </row>
        <row r="311">
          <cell r="C311" t="str">
            <v>PRAT</v>
          </cell>
          <cell r="D311" t="str">
            <v>Maurice</v>
          </cell>
        </row>
        <row r="312">
          <cell r="C312" t="str">
            <v>PROST</v>
          </cell>
          <cell r="D312" t="str">
            <v>Laurent</v>
          </cell>
        </row>
        <row r="313">
          <cell r="C313" t="str">
            <v>PRUNIER</v>
          </cell>
          <cell r="D313" t="str">
            <v>Geoffrey</v>
          </cell>
        </row>
        <row r="314">
          <cell r="C314" t="str">
            <v>PUCCIANTI</v>
          </cell>
          <cell r="D314" t="str">
            <v>Charly</v>
          </cell>
        </row>
        <row r="315">
          <cell r="C315" t="str">
            <v>PUCCIANTI</v>
          </cell>
          <cell r="D315" t="str">
            <v>Christophe</v>
          </cell>
        </row>
        <row r="316">
          <cell r="C316" t="str">
            <v>PUITIN</v>
          </cell>
          <cell r="D316" t="str">
            <v>Franck</v>
          </cell>
        </row>
        <row r="317">
          <cell r="C317" t="str">
            <v>QUIGNARD</v>
          </cell>
          <cell r="D317" t="str">
            <v>Arthur</v>
          </cell>
        </row>
        <row r="318">
          <cell r="C318" t="str">
            <v>QUIGNARD</v>
          </cell>
          <cell r="D318" t="str">
            <v>Christophe</v>
          </cell>
        </row>
        <row r="319">
          <cell r="C319" t="str">
            <v>QUIVET</v>
          </cell>
          <cell r="D319" t="str">
            <v>Alain</v>
          </cell>
        </row>
        <row r="320">
          <cell r="C320" t="str">
            <v>QUOY</v>
          </cell>
          <cell r="D320" t="str">
            <v>Dominique</v>
          </cell>
        </row>
        <row r="321">
          <cell r="C321" t="str">
            <v>RABANY</v>
          </cell>
          <cell r="D321" t="str">
            <v>Edmond</v>
          </cell>
        </row>
        <row r="322">
          <cell r="C322" t="str">
            <v>RADIX</v>
          </cell>
          <cell r="D322" t="str">
            <v>Julien</v>
          </cell>
        </row>
        <row r="323">
          <cell r="C323" t="str">
            <v>RAFFIN</v>
          </cell>
          <cell r="D323" t="str">
            <v>Laurent</v>
          </cell>
        </row>
        <row r="324">
          <cell r="C324" t="str">
            <v>RAULT</v>
          </cell>
          <cell r="D324" t="str">
            <v>Michel</v>
          </cell>
        </row>
        <row r="325">
          <cell r="C325" t="str">
            <v>RICHARD</v>
          </cell>
          <cell r="D325" t="str">
            <v>Stanislas</v>
          </cell>
        </row>
        <row r="326">
          <cell r="C326" t="str">
            <v>RIGOMMIER</v>
          </cell>
          <cell r="D326" t="str">
            <v>Vincent</v>
          </cell>
        </row>
        <row r="327">
          <cell r="C327" t="str">
            <v>RIVIÈRE</v>
          </cell>
          <cell r="D327" t="str">
            <v>Paul</v>
          </cell>
        </row>
        <row r="328">
          <cell r="C328" t="str">
            <v>RIVOIRE</v>
          </cell>
          <cell r="D328" t="str">
            <v>Gérard</v>
          </cell>
        </row>
        <row r="329">
          <cell r="C329" t="str">
            <v>RIZOUD</v>
          </cell>
          <cell r="D329" t="str">
            <v>Fabien</v>
          </cell>
        </row>
        <row r="330">
          <cell r="C330" t="str">
            <v>ROCHARD</v>
          </cell>
          <cell r="D330" t="str">
            <v>Nicolas</v>
          </cell>
        </row>
        <row r="331">
          <cell r="C331" t="str">
            <v>ROLANDO</v>
          </cell>
          <cell r="D331" t="str">
            <v>Julien</v>
          </cell>
        </row>
        <row r="332">
          <cell r="C332" t="str">
            <v>RONZEL</v>
          </cell>
          <cell r="D332" t="str">
            <v>Stéphane</v>
          </cell>
        </row>
        <row r="333">
          <cell r="C333" t="str">
            <v>ROYER</v>
          </cell>
          <cell r="D333" t="str">
            <v>Anthony</v>
          </cell>
        </row>
        <row r="334">
          <cell r="C334" t="str">
            <v>RUBERTI</v>
          </cell>
          <cell r="D334" t="str">
            <v>Christian</v>
          </cell>
        </row>
        <row r="335">
          <cell r="C335" t="str">
            <v>RUBERTI</v>
          </cell>
          <cell r="D335" t="str">
            <v>Mireille</v>
          </cell>
        </row>
        <row r="336">
          <cell r="C336" t="str">
            <v>RUBERTI</v>
          </cell>
          <cell r="D336" t="str">
            <v>Roland</v>
          </cell>
        </row>
        <row r="337">
          <cell r="C337" t="str">
            <v>SALAH</v>
          </cell>
          <cell r="D337" t="str">
            <v>Nicolas</v>
          </cell>
        </row>
        <row r="338">
          <cell r="C338" t="str">
            <v>SALMON</v>
          </cell>
          <cell r="D338" t="str">
            <v>Michel</v>
          </cell>
        </row>
        <row r="339">
          <cell r="C339" t="str">
            <v>SALMON</v>
          </cell>
          <cell r="D339" t="str">
            <v>Nicolas</v>
          </cell>
        </row>
        <row r="340">
          <cell r="C340" t="str">
            <v>SALOMON</v>
          </cell>
          <cell r="D340" t="str">
            <v>Christian</v>
          </cell>
        </row>
        <row r="341">
          <cell r="C341" t="str">
            <v>SARTIS</v>
          </cell>
          <cell r="D341" t="str">
            <v>Jérôme</v>
          </cell>
        </row>
        <row r="342">
          <cell r="C342" t="str">
            <v>SCHOULLER</v>
          </cell>
          <cell r="D342" t="str">
            <v>J.Philippe</v>
          </cell>
        </row>
        <row r="343">
          <cell r="C343" t="str">
            <v>SEGAY</v>
          </cell>
          <cell r="D343" t="str">
            <v>Rodolphe</v>
          </cell>
        </row>
        <row r="344">
          <cell r="C344" t="str">
            <v>SEGUIN</v>
          </cell>
          <cell r="D344" t="str">
            <v>Thierry</v>
          </cell>
        </row>
        <row r="345">
          <cell r="C345" t="str">
            <v>SEGUT</v>
          </cell>
          <cell r="D345" t="str">
            <v>David</v>
          </cell>
        </row>
        <row r="346">
          <cell r="C346" t="str">
            <v>SERINO</v>
          </cell>
          <cell r="D346" t="str">
            <v>Eddy</v>
          </cell>
        </row>
        <row r="347">
          <cell r="C347" t="str">
            <v>SERRANO</v>
          </cell>
          <cell r="D347" t="str">
            <v>Daniel</v>
          </cell>
        </row>
        <row r="348">
          <cell r="C348" t="str">
            <v>SERTHELON</v>
          </cell>
          <cell r="D348" t="str">
            <v>Damien</v>
          </cell>
        </row>
        <row r="349">
          <cell r="C349" t="str">
            <v>SEVE</v>
          </cell>
          <cell r="D349" t="str">
            <v>Bruno</v>
          </cell>
        </row>
        <row r="350">
          <cell r="C350" t="str">
            <v>SEVE</v>
          </cell>
          <cell r="D350" t="str">
            <v>Julien</v>
          </cell>
        </row>
        <row r="351">
          <cell r="C351" t="str">
            <v>SEVE</v>
          </cell>
          <cell r="D351" t="str">
            <v>Max</v>
          </cell>
        </row>
        <row r="352">
          <cell r="C352" t="str">
            <v>SIBILLE</v>
          </cell>
          <cell r="D352" t="str">
            <v>J. Christophe</v>
          </cell>
        </row>
        <row r="353">
          <cell r="C353" t="str">
            <v>SIE</v>
          </cell>
          <cell r="D353" t="str">
            <v>Serge</v>
          </cell>
        </row>
        <row r="354">
          <cell r="C354" t="str">
            <v>SIGUIER</v>
          </cell>
          <cell r="D354" t="str">
            <v>Lionel</v>
          </cell>
        </row>
        <row r="355">
          <cell r="C355" t="str">
            <v>SIRE</v>
          </cell>
          <cell r="D355" t="str">
            <v>Gilles</v>
          </cell>
        </row>
        <row r="356">
          <cell r="C356" t="str">
            <v>SOPRANZI</v>
          </cell>
          <cell r="D356" t="str">
            <v>François</v>
          </cell>
        </row>
        <row r="357">
          <cell r="C357" t="str">
            <v>SURREL</v>
          </cell>
          <cell r="D357" t="str">
            <v>Philippe</v>
          </cell>
        </row>
        <row r="358">
          <cell r="C358" t="str">
            <v>SZOSTAK</v>
          </cell>
          <cell r="D358" t="str">
            <v>Nicolas</v>
          </cell>
        </row>
        <row r="359">
          <cell r="C359" t="str">
            <v>SZTELMA</v>
          </cell>
          <cell r="D359" t="str">
            <v>Yvan</v>
          </cell>
        </row>
        <row r="360">
          <cell r="C360" t="str">
            <v>TACNET</v>
          </cell>
          <cell r="D360" t="str">
            <v>Olivier</v>
          </cell>
        </row>
        <row r="361">
          <cell r="C361" t="str">
            <v>TACNET</v>
          </cell>
          <cell r="D361" t="str">
            <v>Philippe</v>
          </cell>
        </row>
        <row r="362">
          <cell r="C362" t="str">
            <v>TALPIN</v>
          </cell>
          <cell r="D362" t="str">
            <v>Frédéric</v>
          </cell>
        </row>
        <row r="363">
          <cell r="C363" t="str">
            <v>TARAVEL</v>
          </cell>
          <cell r="D363" t="str">
            <v>Eric</v>
          </cell>
        </row>
        <row r="364">
          <cell r="C364" t="str">
            <v>TELLIER</v>
          </cell>
          <cell r="D364" t="str">
            <v>Louison</v>
          </cell>
        </row>
        <row r="365">
          <cell r="C365" t="str">
            <v>THEVENIN</v>
          </cell>
          <cell r="D365" t="str">
            <v>Pascal</v>
          </cell>
        </row>
        <row r="366">
          <cell r="C366" t="str">
            <v>THIBAUDIN</v>
          </cell>
          <cell r="D366" t="str">
            <v>Cédric</v>
          </cell>
        </row>
        <row r="367">
          <cell r="C367" t="str">
            <v>THIÉBAUT</v>
          </cell>
          <cell r="D367" t="str">
            <v>Dominique</v>
          </cell>
        </row>
        <row r="368">
          <cell r="C368" t="str">
            <v>THIEL</v>
          </cell>
          <cell r="D368" t="str">
            <v>Christian</v>
          </cell>
        </row>
        <row r="369">
          <cell r="C369" t="str">
            <v>THION</v>
          </cell>
          <cell r="D369" t="str">
            <v>Laurent</v>
          </cell>
        </row>
        <row r="370">
          <cell r="C370" t="str">
            <v>THOMAS</v>
          </cell>
          <cell r="D370" t="str">
            <v>Anthony</v>
          </cell>
        </row>
        <row r="371">
          <cell r="C371" t="str">
            <v>THOMAS</v>
          </cell>
          <cell r="D371" t="str">
            <v>Yoann</v>
          </cell>
        </row>
        <row r="372">
          <cell r="C372" t="str">
            <v>TORLAY</v>
          </cell>
          <cell r="D372" t="str">
            <v>Philippe</v>
          </cell>
        </row>
        <row r="373">
          <cell r="C373" t="str">
            <v>TRACLET</v>
          </cell>
          <cell r="D373" t="str">
            <v>Patrick</v>
          </cell>
        </row>
        <row r="374">
          <cell r="C374" t="str">
            <v>TRIBOULET</v>
          </cell>
          <cell r="D374" t="str">
            <v>Roland</v>
          </cell>
        </row>
        <row r="375">
          <cell r="C375" t="str">
            <v>VACHER</v>
          </cell>
          <cell r="D375" t="str">
            <v>Jérôme</v>
          </cell>
        </row>
        <row r="376">
          <cell r="C376" t="str">
            <v>VALERO</v>
          </cell>
          <cell r="D376" t="str">
            <v>Jésus</v>
          </cell>
        </row>
        <row r="377">
          <cell r="C377" t="str">
            <v>VALLERY</v>
          </cell>
          <cell r="D377" t="str">
            <v>John</v>
          </cell>
        </row>
        <row r="378">
          <cell r="C378" t="str">
            <v>VALLET</v>
          </cell>
          <cell r="D378" t="str">
            <v>Gérard</v>
          </cell>
        </row>
        <row r="379">
          <cell r="C379" t="str">
            <v>VALLEZ</v>
          </cell>
          <cell r="D379" t="str">
            <v>Francis</v>
          </cell>
        </row>
        <row r="380">
          <cell r="C380" t="str">
            <v>VANDAMME</v>
          </cell>
          <cell r="D380" t="str">
            <v>Christian</v>
          </cell>
        </row>
        <row r="381">
          <cell r="C381" t="str">
            <v>VANDERWEYEN</v>
          </cell>
          <cell r="D381" t="str">
            <v>Romaric</v>
          </cell>
        </row>
        <row r="382">
          <cell r="C382" t="str">
            <v>VANNIER</v>
          </cell>
          <cell r="D382" t="str">
            <v>Eric</v>
          </cell>
        </row>
        <row r="383">
          <cell r="C383" t="str">
            <v>VANNIER</v>
          </cell>
          <cell r="D383" t="str">
            <v>Martine</v>
          </cell>
        </row>
        <row r="384">
          <cell r="C384" t="str">
            <v>VAZ</v>
          </cell>
          <cell r="D384" t="str">
            <v>Mario</v>
          </cell>
        </row>
        <row r="385">
          <cell r="C385" t="str">
            <v>VERDELET</v>
          </cell>
          <cell r="D385" t="str">
            <v>Laurent</v>
          </cell>
        </row>
        <row r="386">
          <cell r="C386" t="str">
            <v>VERGER</v>
          </cell>
          <cell r="D386" t="str">
            <v>Jérémy</v>
          </cell>
        </row>
        <row r="387">
          <cell r="C387" t="str">
            <v>VERKYNDEREN</v>
          </cell>
          <cell r="D387" t="str">
            <v>Anthony</v>
          </cell>
        </row>
        <row r="388">
          <cell r="C388" t="str">
            <v>VERTUAUX</v>
          </cell>
          <cell r="D388" t="str">
            <v>Jean</v>
          </cell>
        </row>
        <row r="389">
          <cell r="C389" t="str">
            <v>VIAL</v>
          </cell>
          <cell r="D389" t="str">
            <v>Philippe</v>
          </cell>
        </row>
        <row r="390">
          <cell r="C390" t="str">
            <v>VIALLETEL</v>
          </cell>
          <cell r="D390" t="str">
            <v>Pascal</v>
          </cell>
        </row>
        <row r="391">
          <cell r="C391" t="str">
            <v>VIANA</v>
          </cell>
          <cell r="D391" t="str">
            <v>Stéphane</v>
          </cell>
        </row>
        <row r="392">
          <cell r="C392" t="str">
            <v>VIÉ</v>
          </cell>
          <cell r="D392" t="str">
            <v>Thierry</v>
          </cell>
        </row>
        <row r="393">
          <cell r="C393" t="str">
            <v>VINCENT</v>
          </cell>
          <cell r="D393" t="str">
            <v>Pascal</v>
          </cell>
        </row>
        <row r="394">
          <cell r="C394" t="str">
            <v>VOLLEREAU</v>
          </cell>
          <cell r="D394" t="str">
            <v>Christophe</v>
          </cell>
        </row>
        <row r="395">
          <cell r="C395" t="str">
            <v>VUILLEMIN</v>
          </cell>
          <cell r="D395" t="str">
            <v>Christian</v>
          </cell>
        </row>
        <row r="396">
          <cell r="C396" t="str">
            <v>WININGER</v>
          </cell>
          <cell r="D396" t="str">
            <v>Philippe</v>
          </cell>
        </row>
        <row r="397">
          <cell r="C397" t="str">
            <v>YANN</v>
          </cell>
          <cell r="D397" t="str">
            <v>Cédric</v>
          </cell>
        </row>
        <row r="398">
          <cell r="C398" t="str">
            <v>ZARB</v>
          </cell>
          <cell r="D398" t="str">
            <v>Edmond</v>
          </cell>
        </row>
        <row r="399">
          <cell r="C399" t="str">
            <v>ALBIZZATI</v>
          </cell>
          <cell r="D399" t="str">
            <v>Jérôme</v>
          </cell>
        </row>
        <row r="400">
          <cell r="C400" t="str">
            <v>AMIDIEU</v>
          </cell>
          <cell r="D400" t="str">
            <v>Simon</v>
          </cell>
        </row>
        <row r="401">
          <cell r="C401" t="str">
            <v>ANGELI</v>
          </cell>
          <cell r="D401" t="str">
            <v>Bernard</v>
          </cell>
        </row>
        <row r="402">
          <cell r="C402" t="str">
            <v>AROLES</v>
          </cell>
          <cell r="D402" t="str">
            <v>Dominique</v>
          </cell>
        </row>
        <row r="403">
          <cell r="C403" t="str">
            <v>AUMONIER</v>
          </cell>
          <cell r="D403" t="str">
            <v>Gabriel</v>
          </cell>
        </row>
        <row r="404">
          <cell r="C404" t="str">
            <v>AURIAC</v>
          </cell>
          <cell r="D404" t="str">
            <v>Vincent</v>
          </cell>
        </row>
        <row r="405">
          <cell r="C405" t="str">
            <v>AUTIN</v>
          </cell>
          <cell r="D405" t="str">
            <v>Bruno</v>
          </cell>
        </row>
        <row r="406">
          <cell r="C406" t="str">
            <v>BACHEROT</v>
          </cell>
          <cell r="D406" t="str">
            <v>Gérard</v>
          </cell>
        </row>
        <row r="407">
          <cell r="C407" t="str">
            <v>BADEY</v>
          </cell>
          <cell r="D407" t="str">
            <v>Stéphane</v>
          </cell>
        </row>
        <row r="408">
          <cell r="C408" t="str">
            <v>BAÏDO</v>
          </cell>
          <cell r="D408" t="str">
            <v>Mickaël</v>
          </cell>
        </row>
        <row r="409">
          <cell r="C409" t="str">
            <v>BALLUFFIER</v>
          </cell>
          <cell r="D409" t="str">
            <v>Jean-Luc</v>
          </cell>
        </row>
        <row r="410">
          <cell r="C410" t="str">
            <v>BARALE</v>
          </cell>
          <cell r="D410" t="str">
            <v>Morgan</v>
          </cell>
        </row>
        <row r="411">
          <cell r="C411" t="str">
            <v>BARATIN</v>
          </cell>
          <cell r="D411" t="str">
            <v>Yves</v>
          </cell>
        </row>
        <row r="412">
          <cell r="C412" t="str">
            <v>BARBERAT</v>
          </cell>
          <cell r="D412" t="str">
            <v>Gilles</v>
          </cell>
        </row>
        <row r="413">
          <cell r="C413" t="str">
            <v>BARBET</v>
          </cell>
          <cell r="D413" t="str">
            <v>Daniel</v>
          </cell>
        </row>
        <row r="414">
          <cell r="C414" t="str">
            <v>BARDAY</v>
          </cell>
          <cell r="D414" t="str">
            <v>Guy</v>
          </cell>
        </row>
        <row r="415">
          <cell r="C415" t="str">
            <v>BARRALLON</v>
          </cell>
          <cell r="D415" t="str">
            <v>André</v>
          </cell>
        </row>
        <row r="416">
          <cell r="C416" t="str">
            <v>BARSKI</v>
          </cell>
          <cell r="D416" t="str">
            <v>Alain</v>
          </cell>
        </row>
        <row r="417">
          <cell r="C417" t="str">
            <v>BARTHELEMY</v>
          </cell>
          <cell r="D417" t="str">
            <v>Claude</v>
          </cell>
        </row>
        <row r="418">
          <cell r="C418" t="str">
            <v>BARTHELEMY</v>
          </cell>
          <cell r="D418" t="str">
            <v>Jacques</v>
          </cell>
        </row>
        <row r="419">
          <cell r="C419" t="str">
            <v>BATHIE</v>
          </cell>
          <cell r="D419" t="str">
            <v>Jean-Paul</v>
          </cell>
        </row>
        <row r="420">
          <cell r="C420" t="str">
            <v>BAYON</v>
          </cell>
          <cell r="D420" t="str">
            <v>Fabrice</v>
          </cell>
        </row>
        <row r="421">
          <cell r="C421" t="str">
            <v>BÉAL</v>
          </cell>
          <cell r="D421" t="str">
            <v>Philippe</v>
          </cell>
        </row>
        <row r="422">
          <cell r="C422" t="str">
            <v>BENETON</v>
          </cell>
          <cell r="D422" t="str">
            <v>Philippe</v>
          </cell>
        </row>
        <row r="423">
          <cell r="C423" t="str">
            <v>BERAUD</v>
          </cell>
          <cell r="D423" t="str">
            <v>Richard</v>
          </cell>
        </row>
        <row r="424">
          <cell r="C424" t="str">
            <v>BERGEROT</v>
          </cell>
          <cell r="D424" t="str">
            <v>André</v>
          </cell>
        </row>
        <row r="425">
          <cell r="C425" t="str">
            <v>BERLAND</v>
          </cell>
          <cell r="D425" t="str">
            <v>Benoît</v>
          </cell>
        </row>
        <row r="426">
          <cell r="C426" t="str">
            <v>BERNARD</v>
          </cell>
          <cell r="D426" t="str">
            <v>Samuel</v>
          </cell>
        </row>
        <row r="427">
          <cell r="C427" t="str">
            <v>BERNET</v>
          </cell>
          <cell r="D427" t="str">
            <v>Jacques</v>
          </cell>
        </row>
        <row r="428">
          <cell r="C428" t="str">
            <v>BERROCAL</v>
          </cell>
          <cell r="D428" t="str">
            <v>Henri</v>
          </cell>
        </row>
        <row r="429">
          <cell r="C429" t="str">
            <v>BERTHAUD</v>
          </cell>
          <cell r="D429" t="str">
            <v>Claude</v>
          </cell>
        </row>
        <row r="430">
          <cell r="C430" t="str">
            <v>BERTHAULT</v>
          </cell>
          <cell r="D430" t="str">
            <v>Sylvain</v>
          </cell>
        </row>
        <row r="431">
          <cell r="C431" t="str">
            <v>BERTHET</v>
          </cell>
          <cell r="D431" t="str">
            <v>Roger</v>
          </cell>
        </row>
        <row r="432">
          <cell r="C432" t="str">
            <v>BESSON</v>
          </cell>
          <cell r="D432" t="str">
            <v>Dominique</v>
          </cell>
        </row>
        <row r="433">
          <cell r="C433" t="str">
            <v>BEST</v>
          </cell>
          <cell r="D433" t="str">
            <v>Emmanuel</v>
          </cell>
        </row>
        <row r="434">
          <cell r="C434" t="str">
            <v>BEUDET</v>
          </cell>
          <cell r="D434" t="str">
            <v>Dominique</v>
          </cell>
        </row>
        <row r="435">
          <cell r="C435" t="str">
            <v>BEUDET</v>
          </cell>
          <cell r="D435" t="str">
            <v>Rémi</v>
          </cell>
        </row>
        <row r="436">
          <cell r="C436" t="str">
            <v>BEUDET</v>
          </cell>
          <cell r="D436" t="str">
            <v>Yoann</v>
          </cell>
        </row>
        <row r="437">
          <cell r="C437" t="str">
            <v>BIDARD</v>
          </cell>
          <cell r="D437" t="str">
            <v>Lucien</v>
          </cell>
        </row>
        <row r="438">
          <cell r="C438" t="str">
            <v>BIGNON</v>
          </cell>
          <cell r="D438" t="str">
            <v>Élie</v>
          </cell>
        </row>
        <row r="439">
          <cell r="C439" t="str">
            <v>BIGOT</v>
          </cell>
          <cell r="D439" t="str">
            <v>Vianney</v>
          </cell>
        </row>
        <row r="440">
          <cell r="C440" t="str">
            <v>BOILLON</v>
          </cell>
          <cell r="D440" t="str">
            <v>Marcel</v>
          </cell>
        </row>
        <row r="441">
          <cell r="C441" t="str">
            <v>BOINON</v>
          </cell>
          <cell r="D441" t="str">
            <v>Sylvain</v>
          </cell>
        </row>
        <row r="442">
          <cell r="C442" t="str">
            <v>BONDETTI</v>
          </cell>
          <cell r="D442" t="str">
            <v>Aldo</v>
          </cell>
        </row>
        <row r="443">
          <cell r="C443" t="str">
            <v>BONHOMME</v>
          </cell>
          <cell r="D443" t="str">
            <v>François</v>
          </cell>
        </row>
        <row r="444">
          <cell r="C444" t="str">
            <v>BONIFACE</v>
          </cell>
          <cell r="D444" t="str">
            <v>Stéphane</v>
          </cell>
        </row>
        <row r="445">
          <cell r="C445" t="str">
            <v>BONJEAN</v>
          </cell>
          <cell r="D445" t="str">
            <v>Bruno</v>
          </cell>
        </row>
        <row r="446">
          <cell r="C446" t="str">
            <v>BORELLI</v>
          </cell>
          <cell r="D446" t="str">
            <v>Stéphane</v>
          </cell>
        </row>
        <row r="447">
          <cell r="C447" t="str">
            <v>BOREY</v>
          </cell>
          <cell r="D447" t="str">
            <v>Christian</v>
          </cell>
        </row>
        <row r="448">
          <cell r="C448" t="str">
            <v>BOREY</v>
          </cell>
          <cell r="D448" t="str">
            <v>Robert</v>
          </cell>
        </row>
        <row r="449">
          <cell r="C449" t="str">
            <v>BOUCAUD</v>
          </cell>
          <cell r="D449" t="str">
            <v>Michel</v>
          </cell>
        </row>
        <row r="450">
          <cell r="C450" t="str">
            <v>BOULICAUT</v>
          </cell>
          <cell r="D450" t="str">
            <v>Frédéric</v>
          </cell>
        </row>
        <row r="451">
          <cell r="C451" t="str">
            <v>BOURELIER</v>
          </cell>
          <cell r="D451" t="str">
            <v>Thibaut</v>
          </cell>
        </row>
        <row r="452">
          <cell r="C452" t="str">
            <v>BOURGEON</v>
          </cell>
          <cell r="D452" t="str">
            <v>Jean-Claude</v>
          </cell>
        </row>
        <row r="453">
          <cell r="C453" t="str">
            <v>BOURRAT</v>
          </cell>
          <cell r="D453" t="str">
            <v>Michel</v>
          </cell>
        </row>
        <row r="454">
          <cell r="C454" t="str">
            <v>BOURRICAND</v>
          </cell>
          <cell r="D454" t="str">
            <v>J.</v>
          </cell>
        </row>
        <row r="455">
          <cell r="C455" t="str">
            <v>BRAHIER</v>
          </cell>
          <cell r="D455" t="str">
            <v>Aurore</v>
          </cell>
        </row>
        <row r="456">
          <cell r="C456" t="str">
            <v>BRESSAND</v>
          </cell>
          <cell r="D456" t="str">
            <v>Xavier</v>
          </cell>
        </row>
        <row r="457">
          <cell r="C457" t="str">
            <v>BRET</v>
          </cell>
          <cell r="D457" t="str">
            <v>Christophe</v>
          </cell>
        </row>
        <row r="458">
          <cell r="C458" t="str">
            <v>BRETON</v>
          </cell>
          <cell r="D458" t="str">
            <v>Hervé</v>
          </cell>
        </row>
        <row r="459">
          <cell r="C459" t="str">
            <v>BRIANTI</v>
          </cell>
          <cell r="D459" t="str">
            <v>Yann</v>
          </cell>
        </row>
        <row r="460">
          <cell r="C460" t="str">
            <v>BROE</v>
          </cell>
          <cell r="D460" t="str">
            <v>Pascal</v>
          </cell>
        </row>
        <row r="461">
          <cell r="C461" t="str">
            <v>BUDIN</v>
          </cell>
          <cell r="D461" t="str">
            <v>Sébastien</v>
          </cell>
        </row>
        <row r="462">
          <cell r="C462" t="str">
            <v>BUET</v>
          </cell>
          <cell r="D462" t="str">
            <v>Gérard</v>
          </cell>
        </row>
        <row r="463">
          <cell r="C463" t="str">
            <v>BURDIN</v>
          </cell>
          <cell r="D463" t="str">
            <v>Cédric</v>
          </cell>
        </row>
        <row r="464">
          <cell r="C464" t="str">
            <v>CACCIUTTOLO</v>
          </cell>
          <cell r="D464" t="str">
            <v>Christophe</v>
          </cell>
        </row>
        <row r="465">
          <cell r="C465" t="str">
            <v>CANZONIERI</v>
          </cell>
          <cell r="D465" t="str">
            <v>Antonio</v>
          </cell>
        </row>
        <row r="466">
          <cell r="C466" t="str">
            <v>CARPENTIER</v>
          </cell>
          <cell r="D466" t="str">
            <v>Patrick</v>
          </cell>
        </row>
        <row r="467">
          <cell r="C467" t="str">
            <v>CARRARA</v>
          </cell>
          <cell r="D467" t="str">
            <v>Claude</v>
          </cell>
        </row>
        <row r="468">
          <cell r="C468" t="str">
            <v>CARRÉ</v>
          </cell>
          <cell r="D468" t="str">
            <v>Michel</v>
          </cell>
        </row>
        <row r="469">
          <cell r="C469" t="str">
            <v>CARRÉ</v>
          </cell>
          <cell r="D469" t="str">
            <v>Patrice</v>
          </cell>
        </row>
        <row r="470">
          <cell r="C470" t="str">
            <v>CARRETTE</v>
          </cell>
          <cell r="D470" t="str">
            <v>Fabien</v>
          </cell>
        </row>
        <row r="471">
          <cell r="C471" t="str">
            <v>CARVALHO</v>
          </cell>
          <cell r="D471" t="str">
            <v>Auguste</v>
          </cell>
        </row>
        <row r="472">
          <cell r="C472" t="str">
            <v>CHABAT</v>
          </cell>
          <cell r="D472" t="str">
            <v>Guillaume</v>
          </cell>
        </row>
        <row r="473">
          <cell r="C473" t="str">
            <v>CHAILLOT</v>
          </cell>
          <cell r="D473" t="str">
            <v>Georges</v>
          </cell>
        </row>
        <row r="474">
          <cell r="C474" t="str">
            <v>CHANEL</v>
          </cell>
          <cell r="D474" t="str">
            <v>Gilles</v>
          </cell>
        </row>
        <row r="475">
          <cell r="C475" t="str">
            <v>CHASSIBOUD</v>
          </cell>
          <cell r="D475" t="str">
            <v>Jean-Paul</v>
          </cell>
        </row>
        <row r="476">
          <cell r="C476" t="str">
            <v>CHATELUS</v>
          </cell>
          <cell r="D476" t="str">
            <v>Jean-Luc</v>
          </cell>
        </row>
        <row r="477">
          <cell r="C477" t="str">
            <v>CHAUDAGNE</v>
          </cell>
          <cell r="D477" t="str">
            <v>Olivier</v>
          </cell>
        </row>
        <row r="478">
          <cell r="C478" t="str">
            <v>CHAUSSINAND</v>
          </cell>
          <cell r="D478" t="str">
            <v>Lila</v>
          </cell>
        </row>
        <row r="479">
          <cell r="C479" t="str">
            <v>CHAUSSINAND</v>
          </cell>
          <cell r="D479" t="str">
            <v>Patrick</v>
          </cell>
        </row>
        <row r="480">
          <cell r="C480" t="str">
            <v>CHERPIN</v>
          </cell>
          <cell r="D480" t="str">
            <v>Christophe</v>
          </cell>
        </row>
        <row r="481">
          <cell r="C481" t="str">
            <v>CHIRAT</v>
          </cell>
          <cell r="D481" t="str">
            <v>Gilbert</v>
          </cell>
        </row>
        <row r="482">
          <cell r="C482" t="str">
            <v>CIGOLOTTI</v>
          </cell>
          <cell r="D482" t="str">
            <v>Michel</v>
          </cell>
        </row>
        <row r="483">
          <cell r="C483" t="str">
            <v>CINY</v>
          </cell>
          <cell r="D483" t="str">
            <v>Guillaume</v>
          </cell>
        </row>
        <row r="484">
          <cell r="C484" t="str">
            <v>CINY</v>
          </cell>
          <cell r="D484" t="str">
            <v>Roger</v>
          </cell>
        </row>
        <row r="485">
          <cell r="C485" t="str">
            <v>CIPRELLI</v>
          </cell>
          <cell r="D485" t="str">
            <v>Patrice</v>
          </cell>
        </row>
        <row r="486">
          <cell r="C486" t="str">
            <v>CLERC</v>
          </cell>
          <cell r="D486" t="str">
            <v>Bernard</v>
          </cell>
        </row>
        <row r="487">
          <cell r="C487" t="str">
            <v>CLERET</v>
          </cell>
          <cell r="D487" t="str">
            <v>Frédéric</v>
          </cell>
        </row>
        <row r="488">
          <cell r="C488" t="str">
            <v>CLOIX</v>
          </cell>
          <cell r="D488" t="str">
            <v>Christophe</v>
          </cell>
        </row>
        <row r="489">
          <cell r="C489" t="str">
            <v>COIN</v>
          </cell>
          <cell r="D489" t="str">
            <v>David</v>
          </cell>
        </row>
        <row r="490">
          <cell r="C490" t="str">
            <v>COLANTONIO</v>
          </cell>
          <cell r="D490" t="str">
            <v>Daniel</v>
          </cell>
        </row>
        <row r="491">
          <cell r="C491" t="str">
            <v>COLOMBET</v>
          </cell>
          <cell r="D491" t="str">
            <v>Pascal</v>
          </cell>
        </row>
        <row r="492">
          <cell r="C492" t="str">
            <v>COLOMBIER</v>
          </cell>
          <cell r="D492" t="str">
            <v>David</v>
          </cell>
        </row>
        <row r="493">
          <cell r="C493" t="str">
            <v>CONVERT</v>
          </cell>
          <cell r="D493" t="str">
            <v>François</v>
          </cell>
        </row>
        <row r="494">
          <cell r="C494" t="str">
            <v>CORDIER</v>
          </cell>
          <cell r="D494" t="str">
            <v>Bernard</v>
          </cell>
        </row>
        <row r="495">
          <cell r="C495" t="str">
            <v>COUCHOUD</v>
          </cell>
          <cell r="D495" t="str">
            <v>Bruno</v>
          </cell>
        </row>
        <row r="496">
          <cell r="C496" t="str">
            <v>COURLET</v>
          </cell>
          <cell r="D496" t="str">
            <v>David</v>
          </cell>
        </row>
        <row r="497">
          <cell r="C497" t="str">
            <v>COUROT</v>
          </cell>
          <cell r="D497" t="str">
            <v>Michel</v>
          </cell>
        </row>
        <row r="498">
          <cell r="C498" t="str">
            <v>CROCI</v>
          </cell>
          <cell r="D498" t="str">
            <v>Alan</v>
          </cell>
        </row>
        <row r="499">
          <cell r="C499" t="str">
            <v>CROCI</v>
          </cell>
          <cell r="D499" t="str">
            <v>Silvano</v>
          </cell>
        </row>
        <row r="500">
          <cell r="C500" t="str">
            <v>CUISSON</v>
          </cell>
          <cell r="D500" t="str">
            <v>Sylvain</v>
          </cell>
        </row>
        <row r="501">
          <cell r="C501" t="str">
            <v>DE</v>
          </cell>
          <cell r="D501" t="str">
            <v>POURCQ</v>
          </cell>
        </row>
        <row r="502">
          <cell r="C502" t="str">
            <v>DE</v>
          </cell>
          <cell r="D502" t="str">
            <v>POURCQ</v>
          </cell>
        </row>
        <row r="503">
          <cell r="C503" t="str">
            <v>DEBORDE</v>
          </cell>
          <cell r="D503" t="str">
            <v>Damien</v>
          </cell>
        </row>
        <row r="504">
          <cell r="C504" t="str">
            <v>DÉCOLOGNE</v>
          </cell>
          <cell r="D504" t="str">
            <v>Luc</v>
          </cell>
        </row>
        <row r="505">
          <cell r="C505" t="str">
            <v>DEHURTEVENT</v>
          </cell>
          <cell r="D505" t="str">
            <v>Christophe</v>
          </cell>
        </row>
        <row r="506">
          <cell r="C506" t="str">
            <v>DEKKIL</v>
          </cell>
          <cell r="D506" t="str">
            <v>Guillaume</v>
          </cell>
        </row>
        <row r="507">
          <cell r="C507" t="str">
            <v>DELAGE</v>
          </cell>
          <cell r="D507" t="str">
            <v>Anthony</v>
          </cell>
        </row>
        <row r="508">
          <cell r="C508" t="str">
            <v>DELATTRE</v>
          </cell>
          <cell r="D508" t="str">
            <v>Davy</v>
          </cell>
        </row>
        <row r="509">
          <cell r="C509" t="str">
            <v>DELEERSNYDER</v>
          </cell>
          <cell r="D509" t="str">
            <v>Arnaud</v>
          </cell>
        </row>
        <row r="510">
          <cell r="C510" t="str">
            <v>DELISLE</v>
          </cell>
          <cell r="D510" t="str">
            <v>DE</v>
          </cell>
        </row>
        <row r="511">
          <cell r="C511" t="str">
            <v>DEMARIA</v>
          </cell>
          <cell r="D511" t="str">
            <v>Claude</v>
          </cell>
        </row>
        <row r="512">
          <cell r="C512" t="str">
            <v>DEREUX</v>
          </cell>
          <cell r="D512" t="str">
            <v>David</v>
          </cell>
        </row>
        <row r="513">
          <cell r="C513" t="str">
            <v>DESGOUTTE</v>
          </cell>
          <cell r="D513" t="str">
            <v>Pascal</v>
          </cell>
        </row>
        <row r="514">
          <cell r="C514" t="str">
            <v>DESGOUTTE</v>
          </cell>
          <cell r="D514" t="str">
            <v>Romain</v>
          </cell>
        </row>
        <row r="515">
          <cell r="C515" t="str">
            <v>DESPLACES</v>
          </cell>
          <cell r="D515" t="str">
            <v>Roger</v>
          </cell>
        </row>
        <row r="516">
          <cell r="C516" t="str">
            <v>DEVAUX</v>
          </cell>
          <cell r="D516" t="str">
            <v>David</v>
          </cell>
        </row>
        <row r="517">
          <cell r="C517" t="str">
            <v>DIAZ</v>
          </cell>
          <cell r="D517" t="str">
            <v>Gilles</v>
          </cell>
        </row>
        <row r="518">
          <cell r="C518" t="str">
            <v>DIJOUD</v>
          </cell>
          <cell r="D518" t="str">
            <v>Jean-Philippe</v>
          </cell>
        </row>
        <row r="519">
          <cell r="C519" t="str">
            <v>DONNET</v>
          </cell>
          <cell r="D519" t="str">
            <v>Daniel</v>
          </cell>
        </row>
        <row r="520">
          <cell r="C520" t="str">
            <v>DOS</v>
          </cell>
          <cell r="D520" t="str">
            <v>SANTOS</v>
          </cell>
        </row>
        <row r="521">
          <cell r="C521" t="str">
            <v>DUBOIS</v>
          </cell>
          <cell r="D521" t="str">
            <v>Romain</v>
          </cell>
        </row>
        <row r="522">
          <cell r="C522" t="str">
            <v>DUCHAINE</v>
          </cell>
          <cell r="D522" t="str">
            <v>Pierre</v>
          </cell>
        </row>
        <row r="523">
          <cell r="C523" t="str">
            <v>DUCLOS</v>
          </cell>
          <cell r="D523" t="str">
            <v>Daniel</v>
          </cell>
        </row>
        <row r="524">
          <cell r="C524" t="str">
            <v>DUFOSSÉ</v>
          </cell>
          <cell r="D524" t="str">
            <v>David</v>
          </cell>
        </row>
        <row r="525">
          <cell r="C525" t="str">
            <v>DUPERRAY</v>
          </cell>
          <cell r="D525" t="str">
            <v>David</v>
          </cell>
        </row>
        <row r="526">
          <cell r="C526" t="str">
            <v>DUPERRON</v>
          </cell>
          <cell r="D526" t="str">
            <v>Bernard</v>
          </cell>
        </row>
        <row r="527">
          <cell r="C527" t="str">
            <v>DUPONT</v>
          </cell>
          <cell r="D527" t="str">
            <v>Frédéric</v>
          </cell>
        </row>
        <row r="528">
          <cell r="C528" t="str">
            <v>DUREY</v>
          </cell>
          <cell r="D528" t="str">
            <v>Thomas</v>
          </cell>
        </row>
        <row r="529">
          <cell r="C529" t="str">
            <v>DUSART</v>
          </cell>
          <cell r="D529" t="str">
            <v>Christian</v>
          </cell>
        </row>
        <row r="530">
          <cell r="C530" t="str">
            <v>DUSART</v>
          </cell>
          <cell r="D530" t="str">
            <v>Mathieu</v>
          </cell>
        </row>
        <row r="531">
          <cell r="C531" t="str">
            <v>EHRHOLD</v>
          </cell>
          <cell r="D531" t="str">
            <v>Patrick</v>
          </cell>
        </row>
        <row r="532">
          <cell r="C532" t="str">
            <v>ÉNAULT</v>
          </cell>
          <cell r="D532" t="str">
            <v>Thierry</v>
          </cell>
        </row>
        <row r="533">
          <cell r="C533" t="str">
            <v>FARÈS</v>
          </cell>
          <cell r="D533" t="str">
            <v>Karim</v>
          </cell>
        </row>
        <row r="534">
          <cell r="C534" t="str">
            <v>FAUCONNIER</v>
          </cell>
          <cell r="D534" t="str">
            <v>Serge</v>
          </cell>
        </row>
        <row r="535">
          <cell r="C535" t="str">
            <v>FAVIER</v>
          </cell>
          <cell r="D535" t="str">
            <v>Martial</v>
          </cell>
        </row>
        <row r="536">
          <cell r="C536" t="str">
            <v>FEBVAY</v>
          </cell>
          <cell r="D536" t="str">
            <v>Jordan</v>
          </cell>
        </row>
        <row r="537">
          <cell r="C537" t="str">
            <v>FERLET</v>
          </cell>
          <cell r="D537" t="str">
            <v>Yannick</v>
          </cell>
        </row>
        <row r="538">
          <cell r="C538" t="str">
            <v>FERRARI</v>
          </cell>
          <cell r="D538" t="str">
            <v>Elliot</v>
          </cell>
        </row>
        <row r="539">
          <cell r="C539" t="str">
            <v>FERRET</v>
          </cell>
          <cell r="D539" t="str">
            <v>Pierre-Yves</v>
          </cell>
        </row>
        <row r="540">
          <cell r="C540" t="str">
            <v>FISCHER</v>
          </cell>
          <cell r="D540" t="str">
            <v>Samuel</v>
          </cell>
        </row>
        <row r="541">
          <cell r="C541" t="str">
            <v>FLAJOLLET</v>
          </cell>
          <cell r="D541" t="str">
            <v>J.François</v>
          </cell>
        </row>
        <row r="542">
          <cell r="C542" t="str">
            <v>FLOHIMONT</v>
          </cell>
          <cell r="D542" t="str">
            <v>Régis</v>
          </cell>
        </row>
        <row r="543">
          <cell r="C543" t="str">
            <v>FLORENCE</v>
          </cell>
          <cell r="D543" t="str">
            <v>Thierry</v>
          </cell>
        </row>
        <row r="544">
          <cell r="C544" t="str">
            <v>FORLINI</v>
          </cell>
          <cell r="D544" t="str">
            <v>Bruno</v>
          </cell>
        </row>
        <row r="545">
          <cell r="C545" t="str">
            <v>FORMISARO</v>
          </cell>
          <cell r="D545" t="str">
            <v>Philippe</v>
          </cell>
        </row>
        <row r="546">
          <cell r="C546" t="str">
            <v>FOUILLOUSE</v>
          </cell>
          <cell r="D546" t="str">
            <v>Hervé</v>
          </cell>
        </row>
        <row r="547">
          <cell r="C547" t="str">
            <v>FOURNERON</v>
          </cell>
          <cell r="D547" t="str">
            <v>Pierre</v>
          </cell>
        </row>
        <row r="548">
          <cell r="C548" t="str">
            <v>FRANÇOIS</v>
          </cell>
          <cell r="D548" t="str">
            <v>Thierry</v>
          </cell>
        </row>
        <row r="549">
          <cell r="C549" t="str">
            <v>FRASSANITO</v>
          </cell>
          <cell r="D549" t="str">
            <v>Jean-Claude</v>
          </cell>
        </row>
        <row r="550">
          <cell r="C550" t="str">
            <v>FROIDEVAL</v>
          </cell>
          <cell r="D550" t="str">
            <v>Xavier</v>
          </cell>
        </row>
        <row r="551">
          <cell r="C551" t="str">
            <v>FULCHIRON</v>
          </cell>
          <cell r="D551" t="str">
            <v>Pierre</v>
          </cell>
        </row>
        <row r="552">
          <cell r="C552" t="str">
            <v>GAGNOUX</v>
          </cell>
          <cell r="D552" t="str">
            <v>Emmanuel</v>
          </cell>
        </row>
        <row r="553">
          <cell r="C553" t="str">
            <v>GARAT</v>
          </cell>
          <cell r="D553" t="str">
            <v>Etor</v>
          </cell>
        </row>
        <row r="554">
          <cell r="C554" t="str">
            <v>GARNIER</v>
          </cell>
          <cell r="D554" t="str">
            <v>Didier</v>
          </cell>
        </row>
        <row r="555">
          <cell r="C555" t="str">
            <v>GAUDILLIÈRE</v>
          </cell>
          <cell r="D555" t="str">
            <v>Florian</v>
          </cell>
        </row>
        <row r="556">
          <cell r="C556" t="str">
            <v>GAUTHIER</v>
          </cell>
          <cell r="D556" t="str">
            <v>Mathieu</v>
          </cell>
        </row>
        <row r="557">
          <cell r="C557" t="str">
            <v>GAUTHRON</v>
          </cell>
          <cell r="D557" t="str">
            <v>Théophile</v>
          </cell>
        </row>
        <row r="558">
          <cell r="C558" t="str">
            <v>GAVIGNET</v>
          </cell>
          <cell r="D558" t="str">
            <v>Emeline</v>
          </cell>
        </row>
        <row r="559">
          <cell r="C559" t="str">
            <v>GAVIGNET</v>
          </cell>
          <cell r="D559" t="str">
            <v>Jérôme</v>
          </cell>
        </row>
        <row r="560">
          <cell r="C560" t="str">
            <v>GENESTE</v>
          </cell>
          <cell r="D560" t="str">
            <v>Émilie</v>
          </cell>
        </row>
        <row r="561">
          <cell r="C561" t="str">
            <v>GENESTE</v>
          </cell>
          <cell r="D561" t="str">
            <v>Noël</v>
          </cell>
        </row>
        <row r="562">
          <cell r="C562" t="str">
            <v>GENETET</v>
          </cell>
          <cell r="D562" t="str">
            <v>Thomas</v>
          </cell>
        </row>
        <row r="563">
          <cell r="C563" t="str">
            <v>GEOFFRAY</v>
          </cell>
          <cell r="D563" t="str">
            <v>Philippe</v>
          </cell>
        </row>
        <row r="564">
          <cell r="C564" t="str">
            <v>GERMAIN</v>
          </cell>
          <cell r="D564" t="str">
            <v>Alexandre</v>
          </cell>
        </row>
        <row r="565">
          <cell r="C565" t="str">
            <v>GIBERT</v>
          </cell>
          <cell r="D565" t="str">
            <v>Michel</v>
          </cell>
        </row>
        <row r="566">
          <cell r="C566" t="str">
            <v>GIRAUDIER</v>
          </cell>
          <cell r="D566" t="str">
            <v>Raphaël</v>
          </cell>
        </row>
        <row r="567">
          <cell r="C567" t="str">
            <v>GOEURY</v>
          </cell>
          <cell r="D567" t="str">
            <v>Gérard</v>
          </cell>
        </row>
        <row r="568">
          <cell r="C568" t="str">
            <v>GOMBERT</v>
          </cell>
          <cell r="D568" t="str">
            <v>William</v>
          </cell>
        </row>
        <row r="569">
          <cell r="C569" t="str">
            <v>GONZALES</v>
          </cell>
          <cell r="D569" t="str">
            <v>Gérard</v>
          </cell>
        </row>
        <row r="570">
          <cell r="C570" t="str">
            <v>GOURLAND</v>
          </cell>
          <cell r="D570" t="str">
            <v>David</v>
          </cell>
        </row>
        <row r="571">
          <cell r="C571" t="str">
            <v>GOUTEBROSE</v>
          </cell>
          <cell r="D571" t="str">
            <v>Didier</v>
          </cell>
        </row>
        <row r="572">
          <cell r="C572" t="str">
            <v>GOY</v>
          </cell>
          <cell r="D572" t="str">
            <v>Alain</v>
          </cell>
        </row>
        <row r="573">
          <cell r="C573" t="str">
            <v>GRAND</v>
          </cell>
          <cell r="D573" t="str">
            <v>Yannick</v>
          </cell>
        </row>
        <row r="574">
          <cell r="C574" t="str">
            <v>GRANGER</v>
          </cell>
          <cell r="D574" t="str">
            <v>Philippe</v>
          </cell>
        </row>
        <row r="575">
          <cell r="C575" t="str">
            <v>GRANJEON</v>
          </cell>
          <cell r="D575" t="str">
            <v>Daniel</v>
          </cell>
        </row>
        <row r="576">
          <cell r="C576" t="str">
            <v>GRANJEON</v>
          </cell>
          <cell r="D576" t="str">
            <v>David</v>
          </cell>
        </row>
        <row r="577">
          <cell r="C577" t="str">
            <v>GRENAUD</v>
          </cell>
          <cell r="D577" t="str">
            <v>Claude</v>
          </cell>
        </row>
        <row r="578">
          <cell r="C578" t="str">
            <v>GRILLOT</v>
          </cell>
          <cell r="D578" t="str">
            <v>Jean-Michel</v>
          </cell>
        </row>
        <row r="579">
          <cell r="C579" t="str">
            <v>GRILLOT</v>
          </cell>
          <cell r="D579" t="str">
            <v>Nicolas</v>
          </cell>
        </row>
        <row r="580">
          <cell r="C580" t="str">
            <v>GRIVEAUX</v>
          </cell>
          <cell r="D580" t="str">
            <v>Olivier</v>
          </cell>
        </row>
        <row r="581">
          <cell r="C581" t="str">
            <v>GUIGON</v>
          </cell>
          <cell r="D581" t="str">
            <v>Michel</v>
          </cell>
        </row>
        <row r="582">
          <cell r="C582" t="str">
            <v>GUIGUE</v>
          </cell>
          <cell r="D582" t="str">
            <v>Arnaud</v>
          </cell>
        </row>
        <row r="583">
          <cell r="C583" t="str">
            <v>GUILLAUME</v>
          </cell>
          <cell r="D583" t="str">
            <v>Alexandre</v>
          </cell>
        </row>
        <row r="584">
          <cell r="C584" t="str">
            <v>GUILLIN</v>
          </cell>
          <cell r="D584" t="str">
            <v>Philippe</v>
          </cell>
        </row>
        <row r="585">
          <cell r="C585" t="str">
            <v>GUILLOT</v>
          </cell>
          <cell r="D585" t="str">
            <v>Nicolas</v>
          </cell>
        </row>
        <row r="586">
          <cell r="C586" t="str">
            <v>GUILLOT</v>
          </cell>
          <cell r="D586" t="str">
            <v>Pierre</v>
          </cell>
        </row>
        <row r="587">
          <cell r="C587" t="str">
            <v>GUITTON</v>
          </cell>
          <cell r="D587" t="str">
            <v>Jean-Marc</v>
          </cell>
        </row>
        <row r="588">
          <cell r="C588" t="str">
            <v>HELLIN</v>
          </cell>
          <cell r="D588" t="str">
            <v>Roger</v>
          </cell>
        </row>
        <row r="589">
          <cell r="C589" t="str">
            <v>HENRY</v>
          </cell>
          <cell r="D589" t="str">
            <v>Christophe</v>
          </cell>
        </row>
        <row r="590">
          <cell r="C590" t="str">
            <v>HUANT</v>
          </cell>
          <cell r="D590" t="str">
            <v>Thierry</v>
          </cell>
        </row>
        <row r="591">
          <cell r="C591" t="str">
            <v>HUMBERT</v>
          </cell>
          <cell r="D591" t="str">
            <v>Gérard</v>
          </cell>
        </row>
        <row r="592">
          <cell r="C592" t="str">
            <v>HUMBERT</v>
          </cell>
          <cell r="D592" t="str">
            <v>Roger</v>
          </cell>
        </row>
        <row r="593">
          <cell r="C593" t="str">
            <v>JACQUET</v>
          </cell>
          <cell r="D593" t="str">
            <v>André</v>
          </cell>
        </row>
        <row r="594">
          <cell r="C594" t="str">
            <v>JACQUET</v>
          </cell>
          <cell r="D594" t="str">
            <v>Thierry</v>
          </cell>
        </row>
        <row r="595">
          <cell r="C595" t="str">
            <v>JACQUIN</v>
          </cell>
          <cell r="D595" t="str">
            <v>Michel</v>
          </cell>
        </row>
        <row r="596">
          <cell r="C596" t="str">
            <v>JANIN</v>
          </cell>
          <cell r="D596" t="str">
            <v>Sébastien</v>
          </cell>
        </row>
        <row r="597">
          <cell r="C597" t="str">
            <v>JEAMBENOIT</v>
          </cell>
          <cell r="D597" t="str">
            <v>Monique</v>
          </cell>
        </row>
        <row r="598">
          <cell r="C598" t="str">
            <v>JOLY</v>
          </cell>
          <cell r="D598" t="str">
            <v>Michel</v>
          </cell>
        </row>
        <row r="599">
          <cell r="C599" t="str">
            <v>JOSSINET</v>
          </cell>
          <cell r="D599" t="str">
            <v>Daniel</v>
          </cell>
        </row>
        <row r="600">
          <cell r="C600" t="str">
            <v>JUILLARD</v>
          </cell>
          <cell r="D600" t="str">
            <v>Jacques</v>
          </cell>
        </row>
        <row r="601">
          <cell r="C601" t="str">
            <v>KERVADEC</v>
          </cell>
          <cell r="D601" t="str">
            <v>Steve</v>
          </cell>
        </row>
        <row r="602">
          <cell r="C602" t="str">
            <v>KILMARTIN</v>
          </cell>
          <cell r="D602" t="str">
            <v>Jane</v>
          </cell>
        </row>
        <row r="603">
          <cell r="C603" t="str">
            <v>LABALME</v>
          </cell>
          <cell r="D603" t="str">
            <v>Alain</v>
          </cell>
        </row>
        <row r="604">
          <cell r="C604" t="str">
            <v>LACHLAN-JENICOT</v>
          </cell>
          <cell r="D604" t="str">
            <v>Lionel</v>
          </cell>
        </row>
        <row r="605">
          <cell r="C605" t="str">
            <v>LACOMBRE</v>
          </cell>
          <cell r="D605" t="str">
            <v>Julien</v>
          </cell>
        </row>
        <row r="606">
          <cell r="C606" t="str">
            <v>LACROIX</v>
          </cell>
          <cell r="D606" t="str">
            <v>Cédric</v>
          </cell>
        </row>
        <row r="607">
          <cell r="C607" t="str">
            <v>LACROIX</v>
          </cell>
          <cell r="D607" t="str">
            <v>Gérard</v>
          </cell>
        </row>
        <row r="608">
          <cell r="C608" t="str">
            <v>LAGRANGE</v>
          </cell>
          <cell r="D608" t="str">
            <v>Jean-Marc</v>
          </cell>
        </row>
        <row r="609">
          <cell r="C609" t="str">
            <v>LAHOUSSINE</v>
          </cell>
          <cell r="D609" t="str">
            <v>Gérard</v>
          </cell>
        </row>
        <row r="610">
          <cell r="C610" t="str">
            <v>LALAU</v>
          </cell>
          <cell r="D610" t="str">
            <v>Didier</v>
          </cell>
        </row>
        <row r="611">
          <cell r="C611" t="str">
            <v>LALAU</v>
          </cell>
          <cell r="D611" t="str">
            <v>Julien</v>
          </cell>
        </row>
        <row r="612">
          <cell r="C612" t="str">
            <v>LAMBLOT</v>
          </cell>
          <cell r="D612" t="str">
            <v>André-Louis</v>
          </cell>
        </row>
        <row r="613">
          <cell r="C613" t="str">
            <v>LANDRÉ</v>
          </cell>
          <cell r="D613" t="str">
            <v>Pierre</v>
          </cell>
        </row>
        <row r="614">
          <cell r="C614" t="str">
            <v>LAPADULA</v>
          </cell>
          <cell r="D614" t="str">
            <v>Raphaël</v>
          </cell>
        </row>
        <row r="615">
          <cell r="C615" t="str">
            <v>LASSAIGNE</v>
          </cell>
          <cell r="D615" t="str">
            <v>Régis</v>
          </cell>
        </row>
        <row r="616">
          <cell r="C616" t="str">
            <v>LASSARA</v>
          </cell>
          <cell r="D616" t="str">
            <v>Alain</v>
          </cell>
        </row>
        <row r="617">
          <cell r="C617" t="str">
            <v>LAURIA</v>
          </cell>
          <cell r="D617" t="str">
            <v>Christophe</v>
          </cell>
        </row>
        <row r="618">
          <cell r="C618" t="str">
            <v>LAURIA</v>
          </cell>
          <cell r="D618" t="str">
            <v>Joseph</v>
          </cell>
        </row>
        <row r="619">
          <cell r="C619" t="str">
            <v>LE</v>
          </cell>
          <cell r="D619" t="str">
            <v>CALVEZ</v>
          </cell>
        </row>
        <row r="620">
          <cell r="C620" t="str">
            <v>LEBAS</v>
          </cell>
          <cell r="D620" t="str">
            <v>Jean-Luc</v>
          </cell>
        </row>
        <row r="621">
          <cell r="C621" t="str">
            <v>LECOINTRE</v>
          </cell>
          <cell r="D621" t="str">
            <v>Didier</v>
          </cell>
        </row>
        <row r="622">
          <cell r="C622" t="str">
            <v>LECONTE</v>
          </cell>
          <cell r="D622" t="str">
            <v>Sébastien</v>
          </cell>
        </row>
        <row r="623">
          <cell r="C623" t="str">
            <v>LEFEBVRE</v>
          </cell>
          <cell r="D623" t="str">
            <v>Thomas</v>
          </cell>
        </row>
        <row r="624">
          <cell r="C624" t="str">
            <v>LEMEUT</v>
          </cell>
          <cell r="D624" t="str">
            <v>Yohann</v>
          </cell>
        </row>
        <row r="625">
          <cell r="C625" t="str">
            <v>LEPRI</v>
          </cell>
          <cell r="D625" t="str">
            <v>Arnaldo</v>
          </cell>
        </row>
        <row r="626">
          <cell r="C626" t="str">
            <v>L'EXCELLENT</v>
          </cell>
          <cell r="D626" t="str">
            <v>Guy</v>
          </cell>
        </row>
        <row r="627">
          <cell r="C627" t="str">
            <v>LOISY</v>
          </cell>
          <cell r="D627" t="str">
            <v>Robert</v>
          </cell>
        </row>
        <row r="628">
          <cell r="C628" t="str">
            <v>LOMBARD</v>
          </cell>
          <cell r="D628" t="str">
            <v>Sébastien</v>
          </cell>
        </row>
        <row r="629">
          <cell r="C629" t="str">
            <v>LOMBARDET</v>
          </cell>
          <cell r="D629" t="str">
            <v>Bruno</v>
          </cell>
        </row>
        <row r="630">
          <cell r="C630" t="str">
            <v>LONGHI</v>
          </cell>
          <cell r="D630" t="str">
            <v>Marc</v>
          </cell>
        </row>
        <row r="631">
          <cell r="C631" t="str">
            <v>LONGO</v>
          </cell>
          <cell r="D631" t="str">
            <v>Jeannie</v>
          </cell>
        </row>
        <row r="632">
          <cell r="C632" t="str">
            <v>LORIOUX</v>
          </cell>
          <cell r="D632" t="str">
            <v>Stéphane</v>
          </cell>
        </row>
        <row r="633">
          <cell r="C633" t="str">
            <v>LOY</v>
          </cell>
          <cell r="D633" t="str">
            <v>Jean</v>
          </cell>
        </row>
        <row r="634">
          <cell r="C634" t="str">
            <v>MACAGNINO</v>
          </cell>
          <cell r="D634" t="str">
            <v>Patrick</v>
          </cell>
        </row>
        <row r="635">
          <cell r="C635" t="str">
            <v>MAGGIONI</v>
          </cell>
          <cell r="D635" t="str">
            <v>Pascal</v>
          </cell>
        </row>
        <row r="636">
          <cell r="C636" t="str">
            <v>MAGNIN</v>
          </cell>
          <cell r="D636" t="str">
            <v>Olivier</v>
          </cell>
        </row>
        <row r="637">
          <cell r="C637" t="str">
            <v>MAHIN</v>
          </cell>
          <cell r="D637" t="str">
            <v>Ugo</v>
          </cell>
        </row>
        <row r="638">
          <cell r="C638" t="str">
            <v>MAHLER</v>
          </cell>
          <cell r="D638" t="str">
            <v>Franck</v>
          </cell>
        </row>
        <row r="639">
          <cell r="C639" t="str">
            <v>MAIGNAN</v>
          </cell>
          <cell r="D639" t="str">
            <v>Sylvère</v>
          </cell>
        </row>
        <row r="640">
          <cell r="C640" t="str">
            <v>MAILLAND-ROSSET</v>
          </cell>
          <cell r="D640" t="str">
            <v>Vincent</v>
          </cell>
        </row>
        <row r="641">
          <cell r="C641" t="str">
            <v>MAINARD</v>
          </cell>
          <cell r="D641" t="str">
            <v>Patrick</v>
          </cell>
        </row>
        <row r="642">
          <cell r="C642" t="str">
            <v>MALGORN</v>
          </cell>
          <cell r="D642" t="str">
            <v>Thierry</v>
          </cell>
        </row>
        <row r="643">
          <cell r="C643" t="str">
            <v>MANZANINI</v>
          </cell>
          <cell r="D643" t="str">
            <v>Arnaud</v>
          </cell>
        </row>
        <row r="644">
          <cell r="C644" t="str">
            <v>MARTIN</v>
          </cell>
          <cell r="D644" t="str">
            <v>Bernard</v>
          </cell>
        </row>
        <row r="645">
          <cell r="C645" t="str">
            <v>MARTIN</v>
          </cell>
          <cell r="D645" t="str">
            <v>Roland</v>
          </cell>
        </row>
        <row r="646">
          <cell r="C646" t="str">
            <v>MARTINS</v>
          </cell>
          <cell r="D646" t="str">
            <v>Clément</v>
          </cell>
        </row>
        <row r="647">
          <cell r="C647" t="str">
            <v>MATHIEU</v>
          </cell>
          <cell r="D647" t="str">
            <v>Philippe</v>
          </cell>
        </row>
        <row r="648">
          <cell r="C648" t="str">
            <v>MATRON</v>
          </cell>
          <cell r="D648" t="str">
            <v>Lucien</v>
          </cell>
        </row>
        <row r="649">
          <cell r="C649" t="str">
            <v>MAUBLANC</v>
          </cell>
          <cell r="D649" t="str">
            <v>Jean-Michel</v>
          </cell>
        </row>
        <row r="650">
          <cell r="C650" t="str">
            <v>MAUBLANC</v>
          </cell>
          <cell r="D650" t="str">
            <v>Sylvain</v>
          </cell>
        </row>
        <row r="651">
          <cell r="C651" t="str">
            <v>MAURICE</v>
          </cell>
          <cell r="D651" t="str">
            <v>Michel</v>
          </cell>
        </row>
        <row r="652">
          <cell r="C652" t="str">
            <v>MENEGHELLI</v>
          </cell>
          <cell r="D652" t="str">
            <v>Giovanni</v>
          </cell>
        </row>
        <row r="653">
          <cell r="C653" t="str">
            <v>MENIER</v>
          </cell>
          <cell r="D653" t="str">
            <v>Maurice</v>
          </cell>
        </row>
        <row r="654">
          <cell r="C654" t="str">
            <v>MERVANT</v>
          </cell>
          <cell r="D654" t="str">
            <v>Eric</v>
          </cell>
        </row>
        <row r="655">
          <cell r="C655" t="str">
            <v>METROT</v>
          </cell>
          <cell r="D655" t="str">
            <v>Philippe</v>
          </cell>
        </row>
        <row r="656">
          <cell r="C656" t="str">
            <v>MICHARD</v>
          </cell>
          <cell r="D656" t="str">
            <v>Gilbert</v>
          </cell>
        </row>
        <row r="657">
          <cell r="C657" t="str">
            <v>MICHOT</v>
          </cell>
          <cell r="D657" t="str">
            <v>Denis</v>
          </cell>
        </row>
        <row r="658">
          <cell r="C658" t="str">
            <v>MILLET</v>
          </cell>
          <cell r="D658" t="str">
            <v>Pierre</v>
          </cell>
        </row>
        <row r="659">
          <cell r="C659" t="str">
            <v>MOISSON</v>
          </cell>
          <cell r="D659" t="str">
            <v>Michel</v>
          </cell>
        </row>
        <row r="660">
          <cell r="C660" t="str">
            <v>MOLINARI</v>
          </cell>
          <cell r="D660" t="str">
            <v>Alberto</v>
          </cell>
        </row>
        <row r="661">
          <cell r="C661" t="str">
            <v>MONARD</v>
          </cell>
          <cell r="D661" t="str">
            <v>Joris</v>
          </cell>
        </row>
        <row r="662">
          <cell r="C662" t="str">
            <v>MONOT</v>
          </cell>
          <cell r="D662" t="str">
            <v>Clément</v>
          </cell>
        </row>
        <row r="663">
          <cell r="C663" t="str">
            <v>MONTARD</v>
          </cell>
          <cell r="D663" t="str">
            <v>Gérard</v>
          </cell>
        </row>
        <row r="664">
          <cell r="C664" t="str">
            <v>MONTOLIEU</v>
          </cell>
          <cell r="D664" t="str">
            <v>Didier</v>
          </cell>
        </row>
        <row r="665">
          <cell r="C665" t="str">
            <v>MOREL</v>
          </cell>
          <cell r="D665" t="str">
            <v>Alain</v>
          </cell>
        </row>
        <row r="666">
          <cell r="C666" t="str">
            <v>MORIN</v>
          </cell>
          <cell r="D666" t="str">
            <v>Thierry</v>
          </cell>
        </row>
        <row r="667">
          <cell r="C667" t="str">
            <v>MORO</v>
          </cell>
          <cell r="D667" t="str">
            <v>Eric</v>
          </cell>
        </row>
        <row r="668">
          <cell r="C668" t="str">
            <v>MORVAN</v>
          </cell>
          <cell r="D668" t="str">
            <v>Yvon</v>
          </cell>
        </row>
        <row r="669">
          <cell r="C669" t="str">
            <v>MOULIN</v>
          </cell>
          <cell r="D669" t="str">
            <v>Didier</v>
          </cell>
        </row>
        <row r="670">
          <cell r="C670" t="str">
            <v>MURTIN</v>
          </cell>
          <cell r="D670" t="str">
            <v>François</v>
          </cell>
        </row>
        <row r="671">
          <cell r="C671" t="str">
            <v>NARDIN</v>
          </cell>
          <cell r="D671" t="str">
            <v>Jean-Pierre</v>
          </cell>
        </row>
        <row r="672">
          <cell r="C672" t="str">
            <v>NASROUN</v>
          </cell>
          <cell r="D672" t="str">
            <v>David</v>
          </cell>
        </row>
        <row r="673">
          <cell r="C673" t="str">
            <v>NAZARET</v>
          </cell>
          <cell r="D673" t="str">
            <v>Romain</v>
          </cell>
        </row>
        <row r="674">
          <cell r="C674" t="str">
            <v>NIARD</v>
          </cell>
          <cell r="D674" t="str">
            <v>Robert</v>
          </cell>
        </row>
        <row r="675">
          <cell r="C675" t="str">
            <v>NICOLAS</v>
          </cell>
          <cell r="D675" t="str">
            <v>Matthieu</v>
          </cell>
        </row>
        <row r="676">
          <cell r="C676" t="str">
            <v>NICOLLE</v>
          </cell>
          <cell r="D676" t="str">
            <v>André</v>
          </cell>
        </row>
        <row r="677">
          <cell r="C677" t="str">
            <v>NICOLLE</v>
          </cell>
          <cell r="D677" t="str">
            <v>Sébastien</v>
          </cell>
        </row>
        <row r="678">
          <cell r="C678" t="str">
            <v>NISSAS</v>
          </cell>
          <cell r="D678" t="str">
            <v>Christophe</v>
          </cell>
        </row>
        <row r="679">
          <cell r="C679" t="str">
            <v>NOISILLIER</v>
          </cell>
          <cell r="D679" t="str">
            <v>Christian</v>
          </cell>
        </row>
        <row r="680">
          <cell r="C680" t="str">
            <v>NOLLOT</v>
          </cell>
          <cell r="D680" t="str">
            <v>Marcel</v>
          </cell>
        </row>
        <row r="681">
          <cell r="C681" t="str">
            <v>NOVELLI</v>
          </cell>
          <cell r="D681" t="str">
            <v>Franco</v>
          </cell>
        </row>
        <row r="682">
          <cell r="C682" t="str">
            <v>OLIVIER</v>
          </cell>
          <cell r="D682" t="str">
            <v>Quentin</v>
          </cell>
        </row>
        <row r="683">
          <cell r="C683" t="str">
            <v>OLMOS</v>
          </cell>
          <cell r="D683" t="str">
            <v>José</v>
          </cell>
        </row>
        <row r="684">
          <cell r="C684" t="str">
            <v>ORSETTI</v>
          </cell>
          <cell r="D684" t="str">
            <v>Francis</v>
          </cell>
        </row>
        <row r="685">
          <cell r="C685" t="str">
            <v>PAGAND</v>
          </cell>
          <cell r="D685" t="str">
            <v>Arnaud</v>
          </cell>
        </row>
        <row r="686">
          <cell r="C686" t="str">
            <v>PARADON</v>
          </cell>
          <cell r="D686" t="str">
            <v>Eric</v>
          </cell>
        </row>
        <row r="687">
          <cell r="C687" t="str">
            <v>PARADON</v>
          </cell>
          <cell r="D687" t="str">
            <v>Sylvie</v>
          </cell>
        </row>
        <row r="688">
          <cell r="C688" t="str">
            <v>PASAQUAY</v>
          </cell>
          <cell r="D688" t="str">
            <v>Jean-Luc</v>
          </cell>
        </row>
        <row r="689">
          <cell r="C689" t="str">
            <v>PAUL</v>
          </cell>
          <cell r="D689" t="str">
            <v>Jean-Philippe</v>
          </cell>
        </row>
        <row r="690">
          <cell r="C690" t="str">
            <v>PÉLISSIER</v>
          </cell>
          <cell r="D690" t="str">
            <v>Raymond</v>
          </cell>
        </row>
        <row r="691">
          <cell r="C691" t="str">
            <v>PELLETIER</v>
          </cell>
          <cell r="D691" t="str">
            <v>Mathieu</v>
          </cell>
        </row>
        <row r="692">
          <cell r="C692" t="str">
            <v>PEREIRA</v>
          </cell>
          <cell r="D692" t="str">
            <v>DA</v>
          </cell>
        </row>
        <row r="693">
          <cell r="C693" t="str">
            <v>PERRAUD</v>
          </cell>
          <cell r="D693" t="str">
            <v>Éric</v>
          </cell>
        </row>
        <row r="694">
          <cell r="C694" t="str">
            <v>PERRIN</v>
          </cell>
          <cell r="D694" t="str">
            <v>Jean-Baptiste</v>
          </cell>
        </row>
        <row r="695">
          <cell r="C695" t="str">
            <v>PERRIN</v>
          </cell>
          <cell r="D695" t="str">
            <v>Michel</v>
          </cell>
        </row>
        <row r="696">
          <cell r="C696" t="str">
            <v>PERRUSSET</v>
          </cell>
          <cell r="D696" t="str">
            <v>Mickaël</v>
          </cell>
        </row>
        <row r="697">
          <cell r="C697" t="str">
            <v>PETILLAT</v>
          </cell>
          <cell r="D697" t="str">
            <v>Eric</v>
          </cell>
        </row>
        <row r="698">
          <cell r="C698" t="str">
            <v>PETIT</v>
          </cell>
          <cell r="D698" t="str">
            <v>Daniel</v>
          </cell>
        </row>
        <row r="699">
          <cell r="C699" t="str">
            <v>PETIT</v>
          </cell>
          <cell r="D699" t="str">
            <v>Laurent</v>
          </cell>
        </row>
        <row r="700">
          <cell r="C700" t="str">
            <v>PETITJEAN</v>
          </cell>
          <cell r="D700" t="str">
            <v>Philippe</v>
          </cell>
        </row>
        <row r="701">
          <cell r="C701" t="str">
            <v>PHILIPPE</v>
          </cell>
          <cell r="D701" t="str">
            <v>François</v>
          </cell>
        </row>
        <row r="702">
          <cell r="C702" t="str">
            <v>PHILIPPE</v>
          </cell>
          <cell r="D702" t="str">
            <v>Mathieu</v>
          </cell>
        </row>
        <row r="703">
          <cell r="C703" t="str">
            <v>PIAGNERI</v>
          </cell>
          <cell r="D703" t="str">
            <v>Luca</v>
          </cell>
        </row>
        <row r="704">
          <cell r="C704" t="str">
            <v>PIERNOT</v>
          </cell>
          <cell r="D704" t="str">
            <v>Damien</v>
          </cell>
        </row>
        <row r="705">
          <cell r="C705" t="str">
            <v>PIERRE-EUGÈNE</v>
          </cell>
          <cell r="D705" t="str">
            <v>Vincent</v>
          </cell>
        </row>
        <row r="706">
          <cell r="C706" t="str">
            <v>PINGET</v>
          </cell>
          <cell r="D706" t="str">
            <v>Clément</v>
          </cell>
        </row>
        <row r="707">
          <cell r="C707" t="str">
            <v>PIOTTE</v>
          </cell>
          <cell r="D707" t="str">
            <v>Claude</v>
          </cell>
        </row>
        <row r="708">
          <cell r="C708" t="str">
            <v>PIQUET</v>
          </cell>
          <cell r="D708" t="str">
            <v>Christophe</v>
          </cell>
        </row>
        <row r="709">
          <cell r="C709" t="str">
            <v>PIRAT</v>
          </cell>
          <cell r="D709" t="str">
            <v>Abel</v>
          </cell>
        </row>
        <row r="710">
          <cell r="C710" t="str">
            <v>PIROUX</v>
          </cell>
          <cell r="D710" t="str">
            <v>Didier</v>
          </cell>
        </row>
        <row r="711">
          <cell r="C711" t="str">
            <v>PIROUX</v>
          </cell>
          <cell r="D711" t="str">
            <v>Laurent</v>
          </cell>
        </row>
        <row r="712">
          <cell r="C712" t="str">
            <v>PLANTIN</v>
          </cell>
          <cell r="D712" t="str">
            <v>Richard</v>
          </cell>
        </row>
        <row r="713">
          <cell r="C713" t="str">
            <v>PLOT</v>
          </cell>
          <cell r="D713" t="str">
            <v>Frédéric</v>
          </cell>
        </row>
        <row r="714">
          <cell r="C714" t="str">
            <v>POILPRE</v>
          </cell>
          <cell r="D714" t="str">
            <v>Olivier</v>
          </cell>
        </row>
        <row r="715">
          <cell r="C715" t="str">
            <v>POMMIER</v>
          </cell>
          <cell r="D715" t="str">
            <v>Annick</v>
          </cell>
        </row>
        <row r="716">
          <cell r="C716" t="str">
            <v>POMORSKI</v>
          </cell>
          <cell r="D716" t="str">
            <v>Vincent</v>
          </cell>
        </row>
        <row r="717">
          <cell r="C717" t="str">
            <v>POSSE</v>
          </cell>
          <cell r="D717" t="str">
            <v>Nadège</v>
          </cell>
        </row>
        <row r="718">
          <cell r="C718" t="str">
            <v>POULENARD</v>
          </cell>
          <cell r="D718" t="str">
            <v>Gérard</v>
          </cell>
        </row>
        <row r="719">
          <cell r="C719" t="str">
            <v>PRAT</v>
          </cell>
          <cell r="D719" t="str">
            <v>Maurice</v>
          </cell>
        </row>
        <row r="720">
          <cell r="C720" t="str">
            <v>PROMPT</v>
          </cell>
          <cell r="D720" t="str">
            <v>Hervé</v>
          </cell>
        </row>
        <row r="721">
          <cell r="C721" t="str">
            <v>PROST</v>
          </cell>
          <cell r="D721" t="str">
            <v>Christophe</v>
          </cell>
        </row>
        <row r="722">
          <cell r="C722" t="str">
            <v>PROST</v>
          </cell>
          <cell r="D722" t="str">
            <v>Laurent</v>
          </cell>
        </row>
        <row r="723">
          <cell r="C723" t="str">
            <v>PROTAS</v>
          </cell>
          <cell r="D723" t="str">
            <v>Philippe</v>
          </cell>
        </row>
        <row r="724">
          <cell r="C724" t="str">
            <v>PUCCIANTI</v>
          </cell>
          <cell r="D724" t="str">
            <v>Christophe</v>
          </cell>
        </row>
        <row r="725">
          <cell r="C725" t="str">
            <v>PUITIN</v>
          </cell>
          <cell r="D725" t="str">
            <v>Franck</v>
          </cell>
        </row>
        <row r="726">
          <cell r="C726" t="str">
            <v>QUIVET</v>
          </cell>
          <cell r="D726" t="str">
            <v>Alain</v>
          </cell>
        </row>
        <row r="727">
          <cell r="C727" t="str">
            <v>RADIX</v>
          </cell>
          <cell r="D727" t="str">
            <v>Christian</v>
          </cell>
        </row>
        <row r="728">
          <cell r="C728" t="str">
            <v>RADIX</v>
          </cell>
          <cell r="D728" t="str">
            <v>Julien</v>
          </cell>
        </row>
        <row r="729">
          <cell r="C729" t="str">
            <v>RAMOS</v>
          </cell>
          <cell r="D729" t="str">
            <v>Thomas</v>
          </cell>
        </row>
        <row r="730">
          <cell r="C730" t="str">
            <v>RAULT</v>
          </cell>
          <cell r="D730" t="str">
            <v>Michel</v>
          </cell>
        </row>
        <row r="731">
          <cell r="C731" t="str">
            <v>RAVEL</v>
          </cell>
          <cell r="D731" t="str">
            <v>Jean</v>
          </cell>
        </row>
        <row r="732">
          <cell r="C732" t="str">
            <v>RENSON</v>
          </cell>
          <cell r="D732" t="str">
            <v>Frédéric</v>
          </cell>
        </row>
        <row r="733">
          <cell r="C733" t="str">
            <v>RENTMEESTER</v>
          </cell>
          <cell r="D733" t="str">
            <v>Laurent</v>
          </cell>
        </row>
        <row r="734">
          <cell r="C734" t="str">
            <v>RIFFLART</v>
          </cell>
          <cell r="D734" t="str">
            <v>Eddy</v>
          </cell>
        </row>
        <row r="735">
          <cell r="C735" t="str">
            <v>RIGAUDIER</v>
          </cell>
          <cell r="D735" t="str">
            <v>Alexis</v>
          </cell>
        </row>
        <row r="736">
          <cell r="C736" t="str">
            <v>RIGOMIER</v>
          </cell>
          <cell r="D736" t="str">
            <v>Vincent</v>
          </cell>
        </row>
        <row r="737">
          <cell r="C737" t="str">
            <v>RIVIÈRE</v>
          </cell>
          <cell r="D737" t="str">
            <v>Paul</v>
          </cell>
        </row>
        <row r="738">
          <cell r="C738" t="str">
            <v>RIZOUD</v>
          </cell>
          <cell r="D738" t="str">
            <v>Fabien</v>
          </cell>
        </row>
        <row r="739">
          <cell r="C739" t="str">
            <v>ROBERT</v>
          </cell>
          <cell r="D739" t="str">
            <v>Jérôme</v>
          </cell>
        </row>
        <row r="740">
          <cell r="C740" t="str">
            <v>ROBIN</v>
          </cell>
          <cell r="D740" t="str">
            <v>Fabrice</v>
          </cell>
        </row>
        <row r="741">
          <cell r="C741" t="str">
            <v>ROCHARD</v>
          </cell>
          <cell r="D741" t="str">
            <v>Nicolas</v>
          </cell>
        </row>
        <row r="742">
          <cell r="C742" t="str">
            <v>ROCLE</v>
          </cell>
          <cell r="D742" t="str">
            <v>Maurice</v>
          </cell>
        </row>
        <row r="743">
          <cell r="C743" t="str">
            <v>ROGE</v>
          </cell>
          <cell r="D743" t="str">
            <v>Jean-Pierre</v>
          </cell>
        </row>
        <row r="744">
          <cell r="C744" t="str">
            <v>ROGNARD</v>
          </cell>
          <cell r="D744" t="str">
            <v>Mickaël</v>
          </cell>
        </row>
        <row r="745">
          <cell r="C745" t="str">
            <v>ROMAGNOSI</v>
          </cell>
          <cell r="D745" t="str">
            <v>Michel</v>
          </cell>
        </row>
        <row r="746">
          <cell r="C746" t="str">
            <v>ROSA</v>
          </cell>
          <cell r="D746" t="str">
            <v>Christophe</v>
          </cell>
        </row>
        <row r="747">
          <cell r="C747" t="str">
            <v>ROSSI</v>
          </cell>
          <cell r="D747" t="str">
            <v>Jean-Pierre</v>
          </cell>
        </row>
        <row r="748">
          <cell r="C748" t="str">
            <v>ROUGER</v>
          </cell>
          <cell r="D748" t="str">
            <v>Gianni</v>
          </cell>
        </row>
        <row r="749">
          <cell r="C749" t="str">
            <v>ROUSSEAU</v>
          </cell>
          <cell r="D749" t="str">
            <v>Pierre</v>
          </cell>
        </row>
        <row r="750">
          <cell r="C750" t="str">
            <v>ROUSSIN</v>
          </cell>
          <cell r="D750" t="str">
            <v>Yohan</v>
          </cell>
        </row>
        <row r="751">
          <cell r="C751" t="str">
            <v>ROY</v>
          </cell>
          <cell r="D751" t="str">
            <v>Thierry</v>
          </cell>
        </row>
        <row r="752">
          <cell r="C752" t="str">
            <v>RUBERTI</v>
          </cell>
          <cell r="D752" t="str">
            <v>Mireille</v>
          </cell>
        </row>
        <row r="753">
          <cell r="C753" t="str">
            <v>RUBERTI</v>
          </cell>
          <cell r="D753" t="str">
            <v>Roland</v>
          </cell>
        </row>
        <row r="754">
          <cell r="C754" t="str">
            <v>SALMON</v>
          </cell>
          <cell r="D754" t="str">
            <v>Michel</v>
          </cell>
        </row>
        <row r="755">
          <cell r="C755" t="str">
            <v>SALMON</v>
          </cell>
          <cell r="D755" t="str">
            <v>Nicolas</v>
          </cell>
        </row>
        <row r="756">
          <cell r="C756" t="str">
            <v>SCARPA</v>
          </cell>
          <cell r="D756" t="str">
            <v>Stefania</v>
          </cell>
        </row>
        <row r="757">
          <cell r="C757" t="str">
            <v>SCHUBERTH</v>
          </cell>
          <cell r="D757" t="str">
            <v>Jean-Pierre</v>
          </cell>
        </row>
        <row r="758">
          <cell r="C758" t="str">
            <v>SEGUIN</v>
          </cell>
          <cell r="D758" t="str">
            <v>Thierry</v>
          </cell>
        </row>
        <row r="759">
          <cell r="C759" t="str">
            <v>SÉRODIO</v>
          </cell>
          <cell r="D759" t="str">
            <v>Camille</v>
          </cell>
        </row>
        <row r="760">
          <cell r="C760" t="str">
            <v>SERRANO</v>
          </cell>
          <cell r="D760" t="str">
            <v>Daniel</v>
          </cell>
        </row>
        <row r="761">
          <cell r="C761" t="str">
            <v>SETTE</v>
          </cell>
          <cell r="D761" t="str">
            <v>Reynald</v>
          </cell>
        </row>
        <row r="762">
          <cell r="C762" t="str">
            <v>SIBILLE</v>
          </cell>
          <cell r="D762" t="str">
            <v>Jean-Christophe</v>
          </cell>
        </row>
        <row r="763">
          <cell r="C763" t="str">
            <v>SIE</v>
          </cell>
          <cell r="D763" t="str">
            <v>Serge</v>
          </cell>
        </row>
        <row r="764">
          <cell r="C764" t="str">
            <v>SIRE</v>
          </cell>
          <cell r="D764" t="str">
            <v>Gilles</v>
          </cell>
        </row>
        <row r="765">
          <cell r="C765" t="str">
            <v>TACNET</v>
          </cell>
          <cell r="D765" t="str">
            <v>Olivier</v>
          </cell>
        </row>
        <row r="766">
          <cell r="C766" t="str">
            <v>TACNET</v>
          </cell>
          <cell r="D766" t="str">
            <v>Philippe</v>
          </cell>
        </row>
        <row r="767">
          <cell r="C767" t="str">
            <v>TACNET</v>
          </cell>
          <cell r="D767" t="str">
            <v>Sandrine</v>
          </cell>
        </row>
        <row r="768">
          <cell r="C768" t="str">
            <v>TAYAS</v>
          </cell>
          <cell r="D768" t="str">
            <v>Dimitri</v>
          </cell>
        </row>
        <row r="769">
          <cell r="C769" t="str">
            <v>TAZIAUX</v>
          </cell>
          <cell r="D769" t="str">
            <v>Morgan</v>
          </cell>
        </row>
        <row r="770">
          <cell r="C770" t="str">
            <v>TELLIER</v>
          </cell>
          <cell r="D770" t="str">
            <v>Jean-Louis</v>
          </cell>
        </row>
        <row r="771">
          <cell r="C771" t="str">
            <v>TELLIER</v>
          </cell>
          <cell r="D771" t="str">
            <v>Jeanne</v>
          </cell>
        </row>
        <row r="772">
          <cell r="C772" t="str">
            <v>TELLIER</v>
          </cell>
          <cell r="D772" t="str">
            <v>Louison</v>
          </cell>
        </row>
        <row r="773">
          <cell r="C773" t="str">
            <v>TEPPE</v>
          </cell>
          <cell r="D773" t="str">
            <v>Franck</v>
          </cell>
        </row>
        <row r="774">
          <cell r="C774" t="str">
            <v>TETTE</v>
          </cell>
          <cell r="D774" t="str">
            <v>Franck</v>
          </cell>
        </row>
        <row r="775">
          <cell r="C775" t="str">
            <v>THEUREL</v>
          </cell>
          <cell r="D775" t="str">
            <v>Jean</v>
          </cell>
        </row>
        <row r="776">
          <cell r="C776" t="str">
            <v>THIÉBAUT</v>
          </cell>
          <cell r="D776" t="str">
            <v>Dominique</v>
          </cell>
        </row>
        <row r="777">
          <cell r="C777" t="str">
            <v>THIEL</v>
          </cell>
          <cell r="D777" t="str">
            <v>Christian</v>
          </cell>
        </row>
        <row r="778">
          <cell r="C778" t="str">
            <v>THOMASSON</v>
          </cell>
          <cell r="D778" t="str">
            <v>Christophe</v>
          </cell>
        </row>
        <row r="779">
          <cell r="C779" t="str">
            <v>THORLAY</v>
          </cell>
          <cell r="D779" t="str">
            <v>Philippe</v>
          </cell>
        </row>
        <row r="780">
          <cell r="C780" t="str">
            <v>TINET</v>
          </cell>
          <cell r="D780" t="str">
            <v>Daniel</v>
          </cell>
        </row>
        <row r="781">
          <cell r="C781" t="str">
            <v>TIXIER</v>
          </cell>
          <cell r="D781" t="str">
            <v>Alexandre</v>
          </cell>
        </row>
        <row r="782">
          <cell r="C782" t="str">
            <v>TOUSSAINT</v>
          </cell>
          <cell r="D782" t="str">
            <v>Pascal</v>
          </cell>
        </row>
        <row r="783">
          <cell r="C783" t="str">
            <v>TRACLET</v>
          </cell>
          <cell r="D783" t="str">
            <v>Patrice</v>
          </cell>
        </row>
        <row r="784">
          <cell r="C784" t="str">
            <v>TRANCHÉE</v>
          </cell>
          <cell r="D784" t="str">
            <v>Philippe</v>
          </cell>
        </row>
        <row r="785">
          <cell r="C785" t="str">
            <v>TRIBOULET</v>
          </cell>
          <cell r="D785" t="str">
            <v>Roland</v>
          </cell>
        </row>
        <row r="786">
          <cell r="C786" t="str">
            <v>URBANIAK</v>
          </cell>
          <cell r="D786" t="str">
            <v>Christophe</v>
          </cell>
        </row>
        <row r="787">
          <cell r="C787" t="str">
            <v>VACHET</v>
          </cell>
          <cell r="D787" t="str">
            <v>Vivien</v>
          </cell>
        </row>
        <row r="788">
          <cell r="C788" t="str">
            <v>VALERO</v>
          </cell>
          <cell r="D788" t="str">
            <v>Jésus</v>
          </cell>
        </row>
        <row r="789">
          <cell r="C789" t="str">
            <v>VALLET</v>
          </cell>
          <cell r="D789" t="str">
            <v>Gérard</v>
          </cell>
        </row>
        <row r="790">
          <cell r="C790" t="str">
            <v>VALLEZ</v>
          </cell>
          <cell r="D790" t="str">
            <v>Francis</v>
          </cell>
        </row>
        <row r="791">
          <cell r="C791" t="str">
            <v>VANDAMME</v>
          </cell>
          <cell r="D791" t="str">
            <v>Christian</v>
          </cell>
        </row>
        <row r="792">
          <cell r="C792" t="str">
            <v>VANNIER</v>
          </cell>
          <cell r="D792" t="str">
            <v>Eric</v>
          </cell>
        </row>
        <row r="793">
          <cell r="C793" t="str">
            <v>VANNIER</v>
          </cell>
          <cell r="D793" t="str">
            <v>Martine</v>
          </cell>
        </row>
        <row r="794">
          <cell r="C794" t="str">
            <v>VAZ</v>
          </cell>
          <cell r="D794" t="str">
            <v>Mario</v>
          </cell>
        </row>
        <row r="795">
          <cell r="C795" t="str">
            <v>VERDELET</v>
          </cell>
          <cell r="D795" t="str">
            <v>Laurent</v>
          </cell>
        </row>
        <row r="796">
          <cell r="C796" t="str">
            <v>VERMOREL</v>
          </cell>
          <cell r="D796" t="str">
            <v>Roger</v>
          </cell>
        </row>
        <row r="797">
          <cell r="C797" t="str">
            <v>VERNIER</v>
          </cell>
          <cell r="D797" t="str">
            <v>Philippe</v>
          </cell>
        </row>
        <row r="798">
          <cell r="C798" t="str">
            <v>VÉRON</v>
          </cell>
          <cell r="D798" t="str">
            <v>Marc</v>
          </cell>
        </row>
        <row r="799">
          <cell r="C799" t="str">
            <v>VÉROT</v>
          </cell>
          <cell r="D799" t="str">
            <v>Pierre-Louis</v>
          </cell>
        </row>
        <row r="800">
          <cell r="C800" t="str">
            <v>VERRIER</v>
          </cell>
          <cell r="D800" t="str">
            <v>Julien</v>
          </cell>
        </row>
        <row r="801">
          <cell r="C801" t="str">
            <v>VIÉ</v>
          </cell>
          <cell r="D801" t="str">
            <v>Thierry</v>
          </cell>
        </row>
        <row r="802">
          <cell r="C802" t="str">
            <v>VILLAIN</v>
          </cell>
          <cell r="D802" t="str">
            <v>Stéphane</v>
          </cell>
        </row>
        <row r="803">
          <cell r="C803" t="str">
            <v>VIOLANO</v>
          </cell>
          <cell r="D803" t="str">
            <v>Jean-Paul</v>
          </cell>
        </row>
        <row r="804">
          <cell r="C804" t="str">
            <v>VOSTIER</v>
          </cell>
          <cell r="D804" t="str">
            <v>Aurélien</v>
          </cell>
        </row>
        <row r="805">
          <cell r="C805" t="str">
            <v>VUITON</v>
          </cell>
          <cell r="D805" t="str">
            <v>Bernard</v>
          </cell>
        </row>
        <row r="806">
          <cell r="C806" t="str">
            <v>WAGNER</v>
          </cell>
          <cell r="D806" t="str">
            <v>Quentin</v>
          </cell>
        </row>
        <row r="807">
          <cell r="C807" t="str">
            <v>YANN</v>
          </cell>
          <cell r="D807" t="str">
            <v>Cédric</v>
          </cell>
        </row>
        <row r="808">
          <cell r="C808" t="str">
            <v>ZANCANARO</v>
          </cell>
          <cell r="D808" t="str">
            <v>Eric</v>
          </cell>
        </row>
        <row r="809">
          <cell r="C809" t="str">
            <v>ZARB</v>
          </cell>
          <cell r="D809" t="str">
            <v>Edmond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88"/>
  <sheetViews>
    <sheetView topLeftCell="AJ1" workbookViewId="0">
      <pane ySplit="4" topLeftCell="A5" activePane="bottomLeft" state="frozen"/>
      <selection activeCell="A2" sqref="A2"/>
      <selection pane="bottomLeft" activeCell="AQ30" sqref="AQ30"/>
    </sheetView>
  </sheetViews>
  <sheetFormatPr baseColWidth="10" defaultRowHeight="13.5" customHeight="1" outlineLevelCol="1" x14ac:dyDescent="0.2"/>
  <cols>
    <col min="1" max="1" width="21.7109375" style="13" customWidth="1"/>
    <col min="2" max="2" width="11" style="4" customWidth="1"/>
    <col min="3" max="3" width="22.85546875" style="5" customWidth="1"/>
    <col min="4" max="4" width="5.28515625" style="9" customWidth="1"/>
    <col min="5" max="5" width="9.5703125" style="11" customWidth="1" outlineLevel="1"/>
    <col min="6" max="6" width="3.28515625" style="9" customWidth="1"/>
    <col min="7" max="7" width="3.42578125" style="3" customWidth="1"/>
    <col min="8" max="8" width="3.28515625" style="3" customWidth="1"/>
    <col min="9" max="9" width="3.42578125" style="3" customWidth="1"/>
    <col min="10" max="28" width="3.28515625" style="3" customWidth="1"/>
    <col min="29" max="29" width="3.28515625" style="4" customWidth="1"/>
    <col min="30" max="30" width="3.7109375" style="4" customWidth="1"/>
    <col min="31" max="40" width="3.28515625" style="4" customWidth="1"/>
    <col min="41" max="41" width="12.5703125" style="10" customWidth="1"/>
    <col min="42" max="42" width="16.28515625" style="13" customWidth="1" outlineLevel="1"/>
    <col min="43" max="43" width="28" style="4" customWidth="1" outlineLevel="1"/>
    <col min="44" max="45" width="11.42578125" style="4"/>
    <col min="46" max="47" width="26.7109375" style="4" customWidth="1"/>
    <col min="48" max="48" width="5.140625" style="5" customWidth="1"/>
    <col min="49" max="49" width="3.140625" style="4" customWidth="1"/>
    <col min="50" max="51" width="2.7109375" style="4" customWidth="1"/>
    <col min="52" max="16384" width="11.42578125" style="4"/>
  </cols>
  <sheetData>
    <row r="1" spans="1:51" ht="28.5" hidden="1" customHeight="1" x14ac:dyDescent="0.2">
      <c r="A1" s="33" t="s">
        <v>301</v>
      </c>
      <c r="B1" s="17">
        <v>35796</v>
      </c>
      <c r="C1" s="10">
        <v>36160</v>
      </c>
      <c r="Y1" s="5">
        <f>SUMIF(Y5:Y75,1)</f>
        <v>13</v>
      </c>
      <c r="Z1" s="5"/>
      <c r="AA1" s="5">
        <f>SUMIF(AA5:AA75,1)</f>
        <v>0</v>
      </c>
      <c r="AB1" s="5">
        <f>SUMIF(AB5:AB75,2)/2</f>
        <v>18</v>
      </c>
      <c r="AC1" s="5">
        <f>SUMIF(AC5:AC75,1)</f>
        <v>0</v>
      </c>
      <c r="AD1" s="5">
        <f>SUMIF(AD5:AD75,3)/3</f>
        <v>8</v>
      </c>
      <c r="AE1" s="5">
        <f>SUMIF(AE5:AE75,1)</f>
        <v>0</v>
      </c>
      <c r="AF1" s="5">
        <f>SUMIF(AF5:AF75,4)/4</f>
        <v>11</v>
      </c>
      <c r="AG1" s="5">
        <f>SUMIF(AG5:AG75,1)</f>
        <v>0</v>
      </c>
      <c r="AH1" s="5">
        <f>SUMIF(AH5:AH75,5)/5</f>
        <v>20</v>
      </c>
      <c r="AI1" s="5">
        <f>SUMIF(AI5:AI75,1)</f>
        <v>0</v>
      </c>
      <c r="AJ1" s="5">
        <f>SUMIF(AJ5:AJ75,6)/6</f>
        <v>0</v>
      </c>
      <c r="AK1" s="5">
        <f>SUMIF(AK5:AK75,1)</f>
        <v>0</v>
      </c>
      <c r="AL1" s="5">
        <f>SUMIF(AL5:AL75,f)</f>
        <v>0</v>
      </c>
      <c r="AM1" s="5">
        <f>SUMIF(AM5:AM75,1)</f>
        <v>0</v>
      </c>
      <c r="AN1" s="5">
        <f>COUNTIF(AN5:AN75,M)</f>
        <v>0</v>
      </c>
      <c r="AO1" s="19">
        <f>COUNT(AO5:AO91)</f>
        <v>83</v>
      </c>
      <c r="AP1" s="19"/>
    </row>
    <row r="2" spans="1:51" s="6" customFormat="1" ht="26.25" customHeight="1" x14ac:dyDescent="0.25">
      <c r="A2" s="359" t="s">
        <v>374</v>
      </c>
      <c r="B2" s="360"/>
      <c r="C2" s="360"/>
      <c r="D2" s="361"/>
      <c r="E2" s="373" t="s">
        <v>54</v>
      </c>
      <c r="F2" s="375" t="s">
        <v>5</v>
      </c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376"/>
      <c r="R2" s="376"/>
      <c r="S2" s="376"/>
      <c r="T2" s="376"/>
      <c r="U2" s="376"/>
      <c r="V2" s="376"/>
      <c r="W2" s="377"/>
      <c r="X2" s="378" t="s">
        <v>3</v>
      </c>
      <c r="Y2" s="367" t="s">
        <v>373</v>
      </c>
      <c r="Z2" s="368"/>
      <c r="AA2" s="368"/>
      <c r="AB2" s="368"/>
      <c r="AC2" s="368"/>
      <c r="AD2" s="368"/>
      <c r="AE2" s="368"/>
      <c r="AF2" s="368"/>
      <c r="AG2" s="368"/>
      <c r="AH2" s="368"/>
      <c r="AI2" s="30"/>
      <c r="AJ2" s="30"/>
      <c r="AK2" s="30"/>
      <c r="AL2" s="30"/>
      <c r="AM2" s="30"/>
      <c r="AN2" s="31"/>
      <c r="AO2" s="362" t="s">
        <v>6</v>
      </c>
      <c r="AP2" s="12" t="s">
        <v>57</v>
      </c>
      <c r="AQ2" s="371" t="s">
        <v>89</v>
      </c>
      <c r="AV2" s="99"/>
    </row>
    <row r="3" spans="1:51" s="7" customFormat="1" ht="20.25" customHeight="1" x14ac:dyDescent="0.25">
      <c r="A3" s="26"/>
      <c r="B3" s="27" t="s">
        <v>375</v>
      </c>
      <c r="C3" s="28">
        <f ca="1">TODAY()</f>
        <v>41461</v>
      </c>
      <c r="D3" s="29"/>
      <c r="E3" s="374"/>
      <c r="F3" s="364" t="s">
        <v>10</v>
      </c>
      <c r="G3" s="365"/>
      <c r="H3" s="366"/>
      <c r="I3" s="364" t="s">
        <v>11</v>
      </c>
      <c r="J3" s="365"/>
      <c r="K3" s="365"/>
      <c r="L3" s="365"/>
      <c r="M3" s="365"/>
      <c r="N3" s="365"/>
      <c r="O3" s="366"/>
      <c r="P3" s="364" t="s">
        <v>51</v>
      </c>
      <c r="Q3" s="365"/>
      <c r="R3" s="365"/>
      <c r="S3" s="365"/>
      <c r="T3" s="365"/>
      <c r="U3" s="365"/>
      <c r="V3" s="365"/>
      <c r="W3" s="366"/>
      <c r="X3" s="379"/>
      <c r="Y3" s="369"/>
      <c r="Z3" s="370"/>
      <c r="AA3" s="370"/>
      <c r="AB3" s="370"/>
      <c r="AC3" s="370"/>
      <c r="AD3" s="370"/>
      <c r="AE3" s="370"/>
      <c r="AF3" s="370"/>
      <c r="AG3" s="370"/>
      <c r="AH3" s="370"/>
      <c r="AI3" s="1"/>
      <c r="AJ3" s="1"/>
      <c r="AK3" s="1"/>
      <c r="AL3" s="1"/>
      <c r="AM3" s="1"/>
      <c r="AN3" s="32"/>
      <c r="AO3" s="363"/>
      <c r="AP3" s="372" t="s">
        <v>10</v>
      </c>
      <c r="AQ3" s="371"/>
      <c r="AV3" s="100"/>
    </row>
    <row r="4" spans="1:51" s="7" customFormat="1" ht="18.75" customHeight="1" x14ac:dyDescent="0.25">
      <c r="A4" s="25" t="s">
        <v>7</v>
      </c>
      <c r="B4" s="23" t="s">
        <v>8</v>
      </c>
      <c r="C4" s="22" t="s">
        <v>0</v>
      </c>
      <c r="D4" s="24" t="s">
        <v>9</v>
      </c>
      <c r="E4" s="374"/>
      <c r="F4" s="34" t="s">
        <v>52</v>
      </c>
      <c r="G4" s="35" t="s">
        <v>12</v>
      </c>
      <c r="H4" s="36" t="s">
        <v>13</v>
      </c>
      <c r="I4" s="37">
        <v>1</v>
      </c>
      <c r="J4" s="20">
        <v>2</v>
      </c>
      <c r="K4" s="20">
        <v>3</v>
      </c>
      <c r="L4" s="21">
        <v>4</v>
      </c>
      <c r="M4" s="21" t="s">
        <v>14</v>
      </c>
      <c r="N4" s="21" t="s">
        <v>4</v>
      </c>
      <c r="O4" s="38" t="s">
        <v>293</v>
      </c>
      <c r="P4" s="37">
        <v>1</v>
      </c>
      <c r="Q4" s="20">
        <v>2</v>
      </c>
      <c r="R4" s="20">
        <v>3</v>
      </c>
      <c r="S4" s="21">
        <v>4</v>
      </c>
      <c r="T4" s="20">
        <v>5</v>
      </c>
      <c r="U4" s="39" t="s">
        <v>14</v>
      </c>
      <c r="V4" s="21" t="s">
        <v>4</v>
      </c>
      <c r="W4" s="38" t="s">
        <v>293</v>
      </c>
      <c r="X4" s="380"/>
      <c r="Y4" s="37">
        <v>1</v>
      </c>
      <c r="Z4" s="40">
        <v>1</v>
      </c>
      <c r="AA4" s="20">
        <v>2</v>
      </c>
      <c r="AB4" s="20">
        <v>2</v>
      </c>
      <c r="AC4" s="20">
        <v>3</v>
      </c>
      <c r="AD4" s="40">
        <v>3</v>
      </c>
      <c r="AE4" s="41">
        <v>4</v>
      </c>
      <c r="AF4" s="41">
        <v>4</v>
      </c>
      <c r="AG4" s="20">
        <v>5</v>
      </c>
      <c r="AH4" s="20">
        <v>5</v>
      </c>
      <c r="AI4" s="20">
        <v>6</v>
      </c>
      <c r="AJ4" s="42">
        <v>6</v>
      </c>
      <c r="AK4" s="39" t="s">
        <v>14</v>
      </c>
      <c r="AL4" s="39" t="s">
        <v>14</v>
      </c>
      <c r="AM4" s="21" t="s">
        <v>4</v>
      </c>
      <c r="AN4" s="39" t="s">
        <v>4</v>
      </c>
      <c r="AO4" s="363"/>
      <c r="AP4" s="372"/>
      <c r="AQ4" s="371"/>
      <c r="AV4" s="100"/>
    </row>
    <row r="5" spans="1:51" s="13" customFormat="1" ht="13.5" customHeight="1" x14ac:dyDescent="0.25">
      <c r="A5" s="44" t="s">
        <v>462</v>
      </c>
      <c r="B5" s="45" t="s">
        <v>15</v>
      </c>
      <c r="C5" s="46" t="s">
        <v>16</v>
      </c>
      <c r="D5" s="47" t="s">
        <v>35</v>
      </c>
      <c r="E5" s="48"/>
      <c r="F5" s="49"/>
      <c r="G5" s="50"/>
      <c r="H5" s="50"/>
      <c r="I5" s="51"/>
      <c r="J5" s="50"/>
      <c r="K5" s="50"/>
      <c r="L5" s="52"/>
      <c r="M5" s="52"/>
      <c r="N5" s="50"/>
      <c r="O5" s="50"/>
      <c r="P5" s="51"/>
      <c r="Q5" s="50"/>
      <c r="R5" s="50"/>
      <c r="S5" s="52"/>
      <c r="T5" s="52"/>
      <c r="U5" s="53"/>
      <c r="V5" s="52"/>
      <c r="W5" s="54"/>
      <c r="X5" s="58">
        <f t="shared" ref="X5:X68" si="0">IF((F5="x"),0.5,0)</f>
        <v>0</v>
      </c>
      <c r="Y5" s="65">
        <f t="shared" ref="Y5:Y36" si="1">IF(OR(G5="X",P5="X",),1,0)</f>
        <v>0</v>
      </c>
      <c r="Z5" s="55"/>
      <c r="AA5" s="55"/>
      <c r="AB5" s="55">
        <v>2</v>
      </c>
      <c r="AC5" s="55"/>
      <c r="AD5" s="55"/>
      <c r="AE5" s="55"/>
      <c r="AF5" s="55"/>
      <c r="AG5" s="55"/>
      <c r="AH5" s="55"/>
      <c r="AI5" s="55"/>
      <c r="AJ5" s="55"/>
      <c r="AK5" s="56"/>
      <c r="AL5" s="56"/>
      <c r="AM5" s="57"/>
      <c r="AN5" s="58"/>
      <c r="AO5" s="59">
        <v>41359</v>
      </c>
      <c r="AP5" s="13" t="s">
        <v>50</v>
      </c>
      <c r="AQ5" s="13" t="s">
        <v>127</v>
      </c>
      <c r="AR5" s="13" t="str">
        <f>A5</f>
        <v>AIGON</v>
      </c>
      <c r="AS5" s="13" t="str">
        <f t="shared" ref="AS5:AT5" si="2">B5</f>
        <v>Florent</v>
      </c>
      <c r="AT5" s="13" t="str">
        <f t="shared" si="2"/>
        <v>ASL Hauteville</v>
      </c>
      <c r="AU5" s="227">
        <f>E5</f>
        <v>0</v>
      </c>
      <c r="AV5" s="105" t="str">
        <f>D5</f>
        <v>21</v>
      </c>
      <c r="AW5" s="13">
        <f>Z5+AB5+AD5+AF5+AH5+AJ5</f>
        <v>2</v>
      </c>
      <c r="AX5" s="13">
        <f>AL5</f>
        <v>0</v>
      </c>
      <c r="AY5" s="13">
        <f>AN5</f>
        <v>0</v>
      </c>
    </row>
    <row r="6" spans="1:51" ht="13.5" customHeight="1" x14ac:dyDescent="0.25">
      <c r="A6" s="66" t="s">
        <v>463</v>
      </c>
      <c r="B6" s="67" t="s">
        <v>341</v>
      </c>
      <c r="C6" s="68" t="s">
        <v>28</v>
      </c>
      <c r="D6" s="69" t="s">
        <v>29</v>
      </c>
      <c r="E6" s="70">
        <v>24507</v>
      </c>
      <c r="F6" s="71"/>
      <c r="G6" s="72"/>
      <c r="H6" s="72" t="s">
        <v>56</v>
      </c>
      <c r="I6" s="73"/>
      <c r="J6" s="72"/>
      <c r="K6" s="72"/>
      <c r="L6" s="74"/>
      <c r="M6" s="74"/>
      <c r="N6" s="72"/>
      <c r="O6" s="72"/>
      <c r="P6" s="73"/>
      <c r="Q6" s="72"/>
      <c r="R6" s="72" t="s">
        <v>56</v>
      </c>
      <c r="S6" s="74"/>
      <c r="T6" s="74"/>
      <c r="U6" s="75"/>
      <c r="V6" s="74"/>
      <c r="W6" s="76"/>
      <c r="X6" s="77">
        <f t="shared" si="0"/>
        <v>0</v>
      </c>
      <c r="Y6" s="78">
        <f t="shared" si="1"/>
        <v>0</v>
      </c>
      <c r="Z6" s="79">
        <f t="shared" ref="Z6:Z64" si="3">IF((Y6-X6&gt;=1),1,0)</f>
        <v>0</v>
      </c>
      <c r="AA6" s="79">
        <f t="shared" ref="AA6:AA64" si="4">IF(OR(H6="X",I6="X",Q6="X",),2,0)</f>
        <v>2</v>
      </c>
      <c r="AB6" s="79">
        <f t="shared" ref="AB6:AB64" si="5">IF(AND(AA6-Y6&gt;=2,X6=0),2,0)</f>
        <v>2</v>
      </c>
      <c r="AC6" s="79">
        <f t="shared" ref="AC6:AC64" si="6">IF(OR(J6="X",R6="X",),3,0)</f>
        <v>3</v>
      </c>
      <c r="AD6" s="79">
        <f t="shared" ref="AD6:AD64" si="7">IF(AND(AC6-AB6-Y6&gt;=3,X6=0),3,0)</f>
        <v>0</v>
      </c>
      <c r="AE6" s="79">
        <f t="shared" ref="AE6:AE64" si="8">IF(OR(K6="X",S6="X",O6="x",W6="x",),4,0)</f>
        <v>0</v>
      </c>
      <c r="AF6" s="79">
        <f t="shared" ref="AF6:AF64" si="9">IF(AND((AE6-AD6-AB6-Y6&gt;=4),(E6&lt;$B$1),(X6=0)),4,0)</f>
        <v>0</v>
      </c>
      <c r="AG6" s="79">
        <f t="shared" ref="AG6:AG64" si="10">IF(OR(L6="X",T6="X",O6="x",W6="x",),5,0)</f>
        <v>0</v>
      </c>
      <c r="AH6" s="79">
        <f t="shared" ref="AH6:AH64" si="11">IF(OR((AG6-AF6-AD6-AB6-Y6&gt;=5),(E6&gt;$B$1)),5,0)</f>
        <v>0</v>
      </c>
      <c r="AI6" s="79">
        <f t="shared" ref="AI6:AI64" si="12">IF(OR(M6="X",U6="X",),6,0)</f>
        <v>0</v>
      </c>
      <c r="AJ6" s="79">
        <f t="shared" ref="AJ6:AJ36" si="13">IF((AI6-AH6-AF6-AD6-AB6-Y6&gt;=6),6,0)</f>
        <v>0</v>
      </c>
      <c r="AK6" s="80">
        <f t="shared" ref="AK6:AK36" si="14">IF(U6="x",7,0)</f>
        <v>0</v>
      </c>
      <c r="AL6" s="80">
        <f t="shared" ref="AL6:AL36" si="15">IF((AK6-AJ6-AH6-AF6-AD6-AB6-Y6&gt;=7),"F",0)</f>
        <v>0</v>
      </c>
      <c r="AM6" s="81">
        <f t="shared" ref="AM6:AM64" si="16">IF(OR(N6="X",V6="X",),8,0)</f>
        <v>0</v>
      </c>
      <c r="AN6" s="77">
        <f t="shared" ref="AN6:AN64" si="17">IF((AM6=8),"M",0)</f>
        <v>0</v>
      </c>
      <c r="AO6" s="82">
        <v>41357</v>
      </c>
      <c r="AP6" s="14" t="s">
        <v>121</v>
      </c>
      <c r="AR6" s="13" t="str">
        <f t="shared" ref="AR6:AR15" si="18">A6</f>
        <v>ALLAIN</v>
      </c>
      <c r="AS6" s="13" t="str">
        <f t="shared" ref="AS6:AS15" si="19">B6</f>
        <v>Jean-Claude</v>
      </c>
      <c r="AT6" s="13" t="str">
        <f t="shared" ref="AT6:AT15" si="20">C6</f>
        <v>VC Corbas</v>
      </c>
      <c r="AU6" s="227">
        <f>E6</f>
        <v>24507</v>
      </c>
      <c r="AV6" s="105" t="str">
        <f t="shared" ref="AV6:AV15" si="21">D6</f>
        <v>69</v>
      </c>
      <c r="AW6" s="13">
        <f t="shared" ref="AW6:AW15" si="22">Z6+AB6+AD6+AF6+AH6+AJ6</f>
        <v>2</v>
      </c>
      <c r="AX6" s="13">
        <f t="shared" ref="AX6:AX15" si="23">AL6</f>
        <v>0</v>
      </c>
      <c r="AY6" s="13">
        <f t="shared" ref="AY6:AY15" si="24">AN6</f>
        <v>0</v>
      </c>
    </row>
    <row r="7" spans="1:51" ht="13.5" customHeight="1" x14ac:dyDescent="0.25">
      <c r="A7" s="44" t="s">
        <v>405</v>
      </c>
      <c r="B7" s="45" t="s">
        <v>101</v>
      </c>
      <c r="C7" s="46" t="s">
        <v>34</v>
      </c>
      <c r="D7" s="47" t="s">
        <v>35</v>
      </c>
      <c r="E7" s="48">
        <v>18754</v>
      </c>
      <c r="F7" s="49"/>
      <c r="G7" s="50"/>
      <c r="H7" s="50"/>
      <c r="I7" s="51"/>
      <c r="J7" s="50"/>
      <c r="K7" s="50"/>
      <c r="L7" s="52"/>
      <c r="M7" s="52"/>
      <c r="N7" s="50"/>
      <c r="O7" s="50"/>
      <c r="P7" s="51"/>
      <c r="Q7" s="50"/>
      <c r="R7" s="50"/>
      <c r="S7" s="52"/>
      <c r="T7" s="52" t="s">
        <v>56</v>
      </c>
      <c r="U7" s="53"/>
      <c r="V7" s="52"/>
      <c r="W7" s="54"/>
      <c r="X7" s="58">
        <f t="shared" si="0"/>
        <v>0</v>
      </c>
      <c r="Y7" s="65">
        <f t="shared" si="1"/>
        <v>0</v>
      </c>
      <c r="Z7" s="55">
        <f t="shared" si="3"/>
        <v>0</v>
      </c>
      <c r="AA7" s="55">
        <f t="shared" si="4"/>
        <v>0</v>
      </c>
      <c r="AB7" s="55">
        <f t="shared" si="5"/>
        <v>0</v>
      </c>
      <c r="AC7" s="55">
        <f t="shared" si="6"/>
        <v>0</v>
      </c>
      <c r="AD7" s="55">
        <f t="shared" si="7"/>
        <v>0</v>
      </c>
      <c r="AE7" s="55">
        <f t="shared" si="8"/>
        <v>0</v>
      </c>
      <c r="AF7" s="55">
        <f t="shared" si="9"/>
        <v>0</v>
      </c>
      <c r="AG7" s="55">
        <f t="shared" si="10"/>
        <v>5</v>
      </c>
      <c r="AH7" s="55">
        <f t="shared" si="11"/>
        <v>5</v>
      </c>
      <c r="AI7" s="55">
        <f t="shared" si="12"/>
        <v>0</v>
      </c>
      <c r="AJ7" s="55">
        <f t="shared" si="13"/>
        <v>0</v>
      </c>
      <c r="AK7" s="56">
        <f t="shared" si="14"/>
        <v>0</v>
      </c>
      <c r="AL7" s="56">
        <f t="shared" si="15"/>
        <v>0</v>
      </c>
      <c r="AM7" s="57">
        <f t="shared" si="16"/>
        <v>0</v>
      </c>
      <c r="AN7" s="58">
        <f t="shared" si="17"/>
        <v>0</v>
      </c>
      <c r="AO7" s="59">
        <v>41346</v>
      </c>
      <c r="AP7" s="13" t="s">
        <v>50</v>
      </c>
      <c r="AR7" s="13" t="str">
        <f t="shared" si="18"/>
        <v>ALSINA</v>
      </c>
      <c r="AS7" s="13" t="str">
        <f t="shared" si="19"/>
        <v>Robert</v>
      </c>
      <c r="AT7" s="13" t="str">
        <f t="shared" si="20"/>
        <v>Mirebeau SC</v>
      </c>
      <c r="AU7" s="227">
        <f t="shared" ref="AU7:AU70" si="25">E7</f>
        <v>18754</v>
      </c>
      <c r="AV7" s="105" t="str">
        <f t="shared" si="21"/>
        <v>21</v>
      </c>
      <c r="AW7" s="13">
        <f t="shared" si="22"/>
        <v>5</v>
      </c>
      <c r="AX7" s="13">
        <f t="shared" si="23"/>
        <v>0</v>
      </c>
      <c r="AY7" s="13">
        <f t="shared" si="24"/>
        <v>0</v>
      </c>
    </row>
    <row r="8" spans="1:51" ht="13.5" customHeight="1" x14ac:dyDescent="0.25">
      <c r="A8" s="66" t="s">
        <v>339</v>
      </c>
      <c r="B8" s="67" t="s">
        <v>340</v>
      </c>
      <c r="C8" s="68" t="s">
        <v>382</v>
      </c>
      <c r="D8" s="69" t="s">
        <v>23</v>
      </c>
      <c r="E8" s="70">
        <v>21308</v>
      </c>
      <c r="F8" s="71"/>
      <c r="G8" s="72"/>
      <c r="H8" s="72"/>
      <c r="I8" s="73"/>
      <c r="J8" s="72"/>
      <c r="K8" s="72" t="s">
        <v>56</v>
      </c>
      <c r="L8" s="74"/>
      <c r="M8" s="74"/>
      <c r="N8" s="72"/>
      <c r="O8" s="72"/>
      <c r="P8" s="73"/>
      <c r="Q8" s="72"/>
      <c r="R8" s="72"/>
      <c r="S8" s="74"/>
      <c r="T8" s="74"/>
      <c r="U8" s="75"/>
      <c r="V8" s="74"/>
      <c r="W8" s="76"/>
      <c r="X8" s="77">
        <f t="shared" si="0"/>
        <v>0</v>
      </c>
      <c r="Y8" s="78">
        <f t="shared" si="1"/>
        <v>0</v>
      </c>
      <c r="Z8" s="79">
        <f t="shared" si="3"/>
        <v>0</v>
      </c>
      <c r="AA8" s="79">
        <f t="shared" si="4"/>
        <v>0</v>
      </c>
      <c r="AB8" s="79">
        <f t="shared" si="5"/>
        <v>0</v>
      </c>
      <c r="AC8" s="79">
        <f t="shared" si="6"/>
        <v>0</v>
      </c>
      <c r="AD8" s="79">
        <f t="shared" si="7"/>
        <v>0</v>
      </c>
      <c r="AE8" s="79">
        <f t="shared" si="8"/>
        <v>4</v>
      </c>
      <c r="AF8" s="79">
        <f t="shared" si="9"/>
        <v>4</v>
      </c>
      <c r="AG8" s="79">
        <f t="shared" si="10"/>
        <v>0</v>
      </c>
      <c r="AH8" s="79">
        <f t="shared" si="11"/>
        <v>0</v>
      </c>
      <c r="AI8" s="79">
        <f t="shared" si="12"/>
        <v>0</v>
      </c>
      <c r="AJ8" s="79">
        <f t="shared" si="13"/>
        <v>0</v>
      </c>
      <c r="AK8" s="80">
        <f t="shared" si="14"/>
        <v>0</v>
      </c>
      <c r="AL8" s="80">
        <f t="shared" si="15"/>
        <v>0</v>
      </c>
      <c r="AM8" s="81">
        <f t="shared" si="16"/>
        <v>0</v>
      </c>
      <c r="AN8" s="77">
        <f t="shared" si="17"/>
        <v>0</v>
      </c>
      <c r="AO8" s="82">
        <v>41345</v>
      </c>
      <c r="AP8" s="13" t="s">
        <v>50</v>
      </c>
      <c r="AR8" s="13" t="str">
        <f t="shared" si="18"/>
        <v>AUMONIER</v>
      </c>
      <c r="AS8" s="13" t="str">
        <f t="shared" si="19"/>
        <v>Gabriel</v>
      </c>
      <c r="AT8" s="13" t="str">
        <f t="shared" si="20"/>
        <v>VC Trévoux</v>
      </c>
      <c r="AU8" s="227">
        <f t="shared" si="25"/>
        <v>21308</v>
      </c>
      <c r="AV8" s="105" t="str">
        <f t="shared" si="21"/>
        <v>01</v>
      </c>
      <c r="AW8" s="13">
        <f t="shared" si="22"/>
        <v>4</v>
      </c>
      <c r="AX8" s="13">
        <f t="shared" si="23"/>
        <v>0</v>
      </c>
      <c r="AY8" s="13">
        <f t="shared" si="24"/>
        <v>0</v>
      </c>
    </row>
    <row r="9" spans="1:51" ht="13.5" customHeight="1" x14ac:dyDescent="0.25">
      <c r="A9" s="44" t="s">
        <v>135</v>
      </c>
      <c r="B9" s="45" t="s">
        <v>136</v>
      </c>
      <c r="C9" s="46" t="s">
        <v>338</v>
      </c>
      <c r="D9" s="47" t="s">
        <v>35</v>
      </c>
      <c r="E9" s="48">
        <v>23710</v>
      </c>
      <c r="F9" s="49"/>
      <c r="G9" s="50"/>
      <c r="H9" s="50"/>
      <c r="I9" s="51"/>
      <c r="J9" s="50"/>
      <c r="K9" s="50"/>
      <c r="L9" s="52" t="s">
        <v>56</v>
      </c>
      <c r="M9" s="52"/>
      <c r="N9" s="50"/>
      <c r="O9" s="50"/>
      <c r="P9" s="51"/>
      <c r="Q9" s="50"/>
      <c r="R9" s="50"/>
      <c r="S9" s="52"/>
      <c r="T9" s="52"/>
      <c r="U9" s="53"/>
      <c r="V9" s="52"/>
      <c r="W9" s="54"/>
      <c r="X9" s="58">
        <f t="shared" si="0"/>
        <v>0</v>
      </c>
      <c r="Y9" s="65">
        <f t="shared" si="1"/>
        <v>0</v>
      </c>
      <c r="Z9" s="55">
        <f t="shared" si="3"/>
        <v>0</v>
      </c>
      <c r="AA9" s="55">
        <f t="shared" si="4"/>
        <v>0</v>
      </c>
      <c r="AB9" s="55">
        <f t="shared" si="5"/>
        <v>0</v>
      </c>
      <c r="AC9" s="55">
        <f t="shared" si="6"/>
        <v>0</v>
      </c>
      <c r="AD9" s="55">
        <f t="shared" si="7"/>
        <v>0</v>
      </c>
      <c r="AE9" s="55">
        <f t="shared" si="8"/>
        <v>0</v>
      </c>
      <c r="AF9" s="55">
        <f t="shared" si="9"/>
        <v>0</v>
      </c>
      <c r="AG9" s="55">
        <f t="shared" si="10"/>
        <v>5</v>
      </c>
      <c r="AH9" s="55">
        <f t="shared" si="11"/>
        <v>5</v>
      </c>
      <c r="AI9" s="55">
        <f t="shared" si="12"/>
        <v>0</v>
      </c>
      <c r="AJ9" s="55">
        <f t="shared" si="13"/>
        <v>0</v>
      </c>
      <c r="AK9" s="56">
        <f t="shared" si="14"/>
        <v>0</v>
      </c>
      <c r="AL9" s="56">
        <f t="shared" si="15"/>
        <v>0</v>
      </c>
      <c r="AM9" s="57">
        <f t="shared" si="16"/>
        <v>0</v>
      </c>
      <c r="AN9" s="58">
        <f t="shared" si="17"/>
        <v>0</v>
      </c>
      <c r="AO9" s="59">
        <v>41372</v>
      </c>
      <c r="AP9" s="13" t="s">
        <v>50</v>
      </c>
      <c r="AR9" s="13" t="str">
        <f t="shared" si="18"/>
        <v>AURIAC</v>
      </c>
      <c r="AS9" s="13" t="str">
        <f t="shared" si="19"/>
        <v>Vincent</v>
      </c>
      <c r="AT9" s="13" t="str">
        <f t="shared" si="20"/>
        <v>VS Trouhans</v>
      </c>
      <c r="AU9" s="227">
        <f t="shared" si="25"/>
        <v>23710</v>
      </c>
      <c r="AV9" s="105" t="str">
        <f t="shared" si="21"/>
        <v>21</v>
      </c>
      <c r="AW9" s="13">
        <f t="shared" si="22"/>
        <v>5</v>
      </c>
      <c r="AX9" s="13">
        <f t="shared" si="23"/>
        <v>0</v>
      </c>
      <c r="AY9" s="13">
        <f t="shared" si="24"/>
        <v>0</v>
      </c>
    </row>
    <row r="10" spans="1:51" ht="13.5" customHeight="1" x14ac:dyDescent="0.25">
      <c r="A10" s="66" t="s">
        <v>137</v>
      </c>
      <c r="B10" s="67" t="s">
        <v>17</v>
      </c>
      <c r="C10" s="68" t="s">
        <v>305</v>
      </c>
      <c r="D10" s="69" t="s">
        <v>23</v>
      </c>
      <c r="E10" s="70">
        <v>28012</v>
      </c>
      <c r="F10" s="71"/>
      <c r="G10" s="72"/>
      <c r="H10" s="72"/>
      <c r="I10" s="73" t="s">
        <v>56</v>
      </c>
      <c r="J10" s="72"/>
      <c r="K10" s="72"/>
      <c r="L10" s="74"/>
      <c r="M10" s="74"/>
      <c r="N10" s="72"/>
      <c r="O10" s="72"/>
      <c r="P10" s="73"/>
      <c r="Q10" s="72"/>
      <c r="R10" s="72"/>
      <c r="S10" s="74"/>
      <c r="T10" s="74"/>
      <c r="U10" s="75"/>
      <c r="V10" s="74"/>
      <c r="W10" s="76"/>
      <c r="X10" s="77">
        <f t="shared" si="0"/>
        <v>0</v>
      </c>
      <c r="Y10" s="78">
        <f t="shared" si="1"/>
        <v>0</v>
      </c>
      <c r="Z10" s="79">
        <f t="shared" si="3"/>
        <v>0</v>
      </c>
      <c r="AA10" s="79">
        <f t="shared" si="4"/>
        <v>2</v>
      </c>
      <c r="AB10" s="79">
        <f t="shared" si="5"/>
        <v>2</v>
      </c>
      <c r="AC10" s="79">
        <f t="shared" si="6"/>
        <v>0</v>
      </c>
      <c r="AD10" s="79">
        <f t="shared" si="7"/>
        <v>0</v>
      </c>
      <c r="AE10" s="79">
        <f t="shared" si="8"/>
        <v>0</v>
      </c>
      <c r="AF10" s="79">
        <f t="shared" si="9"/>
        <v>0</v>
      </c>
      <c r="AG10" s="79">
        <f t="shared" si="10"/>
        <v>0</v>
      </c>
      <c r="AH10" s="79">
        <f t="shared" si="11"/>
        <v>0</v>
      </c>
      <c r="AI10" s="79">
        <f t="shared" si="12"/>
        <v>0</v>
      </c>
      <c r="AJ10" s="79">
        <f t="shared" si="13"/>
        <v>0</v>
      </c>
      <c r="AK10" s="80">
        <f t="shared" si="14"/>
        <v>0</v>
      </c>
      <c r="AL10" s="80">
        <f t="shared" si="15"/>
        <v>0</v>
      </c>
      <c r="AM10" s="81">
        <f t="shared" si="16"/>
        <v>0</v>
      </c>
      <c r="AN10" s="77">
        <f t="shared" si="17"/>
        <v>0</v>
      </c>
      <c r="AO10" s="82">
        <v>41328</v>
      </c>
      <c r="AP10" s="61" t="s">
        <v>122</v>
      </c>
      <c r="AR10" s="13" t="str">
        <f t="shared" si="18"/>
        <v>BADEY</v>
      </c>
      <c r="AS10" s="13" t="str">
        <f t="shared" si="19"/>
        <v>Stéphane</v>
      </c>
      <c r="AT10" s="13" t="str">
        <f t="shared" si="20"/>
        <v>St Denis Cyclisme</v>
      </c>
      <c r="AU10" s="227">
        <f t="shared" si="25"/>
        <v>28012</v>
      </c>
      <c r="AV10" s="105" t="str">
        <f t="shared" si="21"/>
        <v>01</v>
      </c>
      <c r="AW10" s="13">
        <f t="shared" si="22"/>
        <v>2</v>
      </c>
      <c r="AX10" s="13">
        <f t="shared" si="23"/>
        <v>0</v>
      </c>
      <c r="AY10" s="13">
        <f t="shared" si="24"/>
        <v>0</v>
      </c>
    </row>
    <row r="11" spans="1:51" ht="13.5" customHeight="1" x14ac:dyDescent="0.25">
      <c r="A11" s="44" t="s">
        <v>450</v>
      </c>
      <c r="B11" s="45" t="s">
        <v>451</v>
      </c>
      <c r="C11" s="46" t="s">
        <v>452</v>
      </c>
      <c r="D11" s="47" t="s">
        <v>298</v>
      </c>
      <c r="E11" s="48">
        <v>19234</v>
      </c>
      <c r="F11" s="49"/>
      <c r="G11" s="50"/>
      <c r="H11" s="50"/>
      <c r="I11" s="51"/>
      <c r="J11" s="50"/>
      <c r="K11" s="50"/>
      <c r="L11" s="52"/>
      <c r="M11" s="52"/>
      <c r="N11" s="50"/>
      <c r="O11" s="50"/>
      <c r="P11" s="51"/>
      <c r="Q11" s="50"/>
      <c r="R11" s="50"/>
      <c r="S11" s="52" t="s">
        <v>56</v>
      </c>
      <c r="T11" s="52"/>
      <c r="U11" s="53"/>
      <c r="V11" s="52"/>
      <c r="W11" s="54"/>
      <c r="X11" s="58">
        <f t="shared" si="0"/>
        <v>0</v>
      </c>
      <c r="Y11" s="65">
        <f t="shared" si="1"/>
        <v>0</v>
      </c>
      <c r="Z11" s="55">
        <f t="shared" si="3"/>
        <v>0</v>
      </c>
      <c r="AA11" s="55">
        <f t="shared" si="4"/>
        <v>0</v>
      </c>
      <c r="AB11" s="55">
        <f t="shared" si="5"/>
        <v>0</v>
      </c>
      <c r="AC11" s="55">
        <f t="shared" si="6"/>
        <v>0</v>
      </c>
      <c r="AD11" s="55">
        <f t="shared" si="7"/>
        <v>0</v>
      </c>
      <c r="AE11" s="55">
        <f t="shared" si="8"/>
        <v>4</v>
      </c>
      <c r="AF11" s="55">
        <f t="shared" si="9"/>
        <v>4</v>
      </c>
      <c r="AG11" s="55">
        <f t="shared" si="10"/>
        <v>0</v>
      </c>
      <c r="AH11" s="55">
        <f t="shared" si="11"/>
        <v>0</v>
      </c>
      <c r="AI11" s="55">
        <f t="shared" si="12"/>
        <v>0</v>
      </c>
      <c r="AJ11" s="55">
        <f t="shared" si="13"/>
        <v>0</v>
      </c>
      <c r="AK11" s="56">
        <f t="shared" si="14"/>
        <v>0</v>
      </c>
      <c r="AL11" s="56">
        <f t="shared" si="15"/>
        <v>0</v>
      </c>
      <c r="AM11" s="57">
        <f t="shared" si="16"/>
        <v>0</v>
      </c>
      <c r="AN11" s="58">
        <f t="shared" si="17"/>
        <v>0</v>
      </c>
      <c r="AO11" s="59">
        <v>41353</v>
      </c>
      <c r="AP11" s="13" t="s">
        <v>122</v>
      </c>
      <c r="AR11" s="13" t="str">
        <f t="shared" si="18"/>
        <v>BALDUCCI</v>
      </c>
      <c r="AS11" s="13" t="str">
        <f t="shared" si="19"/>
        <v>Alfred</v>
      </c>
      <c r="AT11" s="13" t="str">
        <f t="shared" si="20"/>
        <v>AS GGB France Annecy</v>
      </c>
      <c r="AU11" s="227">
        <f t="shared" si="25"/>
        <v>19234</v>
      </c>
      <c r="AV11" s="105" t="str">
        <f t="shared" si="21"/>
        <v>74</v>
      </c>
      <c r="AW11" s="13">
        <f t="shared" si="22"/>
        <v>4</v>
      </c>
      <c r="AX11" s="13">
        <f t="shared" si="23"/>
        <v>0</v>
      </c>
      <c r="AY11" s="13">
        <f t="shared" si="24"/>
        <v>0</v>
      </c>
    </row>
    <row r="12" spans="1:51" ht="13.5" customHeight="1" x14ac:dyDescent="0.25">
      <c r="A12" s="66" t="s">
        <v>1360</v>
      </c>
      <c r="B12" s="67" t="s">
        <v>1361</v>
      </c>
      <c r="C12" s="68" t="s">
        <v>1362</v>
      </c>
      <c r="D12" s="69" t="s">
        <v>1363</v>
      </c>
      <c r="E12" s="70">
        <v>34259</v>
      </c>
      <c r="F12" s="71"/>
      <c r="G12" s="72" t="s">
        <v>56</v>
      </c>
      <c r="H12" s="72"/>
      <c r="I12" s="73"/>
      <c r="J12" s="72"/>
      <c r="K12" s="72"/>
      <c r="L12" s="74"/>
      <c r="M12" s="74"/>
      <c r="N12" s="72"/>
      <c r="O12" s="72"/>
      <c r="P12" s="73"/>
      <c r="Q12" s="72"/>
      <c r="R12" s="72" t="s">
        <v>56</v>
      </c>
      <c r="S12" s="74"/>
      <c r="T12" s="74"/>
      <c r="U12" s="75"/>
      <c r="V12" s="74"/>
      <c r="W12" s="76"/>
      <c r="X12" s="77">
        <f t="shared" si="0"/>
        <v>0</v>
      </c>
      <c r="Y12" s="78">
        <f t="shared" si="1"/>
        <v>1</v>
      </c>
      <c r="Z12" s="79">
        <f t="shared" si="3"/>
        <v>1</v>
      </c>
      <c r="AA12" s="79">
        <f t="shared" si="4"/>
        <v>0</v>
      </c>
      <c r="AB12" s="79">
        <f t="shared" si="5"/>
        <v>0</v>
      </c>
      <c r="AC12" s="79">
        <f t="shared" si="6"/>
        <v>3</v>
      </c>
      <c r="AD12" s="79">
        <f t="shared" si="7"/>
        <v>0</v>
      </c>
      <c r="AE12" s="79">
        <f t="shared" si="8"/>
        <v>0</v>
      </c>
      <c r="AF12" s="79">
        <f t="shared" si="9"/>
        <v>0</v>
      </c>
      <c r="AG12" s="79">
        <f t="shared" si="10"/>
        <v>0</v>
      </c>
      <c r="AH12" s="79">
        <f t="shared" si="11"/>
        <v>0</v>
      </c>
      <c r="AI12" s="79">
        <f t="shared" si="12"/>
        <v>0</v>
      </c>
      <c r="AJ12" s="79">
        <f t="shared" si="13"/>
        <v>0</v>
      </c>
      <c r="AK12" s="80">
        <f t="shared" si="14"/>
        <v>0</v>
      </c>
      <c r="AL12" s="80">
        <f t="shared" si="15"/>
        <v>0</v>
      </c>
      <c r="AM12" s="81">
        <f t="shared" si="16"/>
        <v>0</v>
      </c>
      <c r="AN12" s="77">
        <f t="shared" si="17"/>
        <v>0</v>
      </c>
      <c r="AO12" s="82">
        <v>41386</v>
      </c>
      <c r="AP12" s="14" t="s">
        <v>447</v>
      </c>
      <c r="AR12" s="13" t="str">
        <f t="shared" si="18"/>
        <v>BALLIN</v>
      </c>
      <c r="AS12" s="13" t="str">
        <f t="shared" si="19"/>
        <v>Thimothée</v>
      </c>
      <c r="AT12" s="13" t="str">
        <f t="shared" si="20"/>
        <v>Perséverante Pont / Yonne</v>
      </c>
      <c r="AU12" s="227">
        <f t="shared" si="25"/>
        <v>34259</v>
      </c>
      <c r="AV12" s="105" t="str">
        <f t="shared" si="21"/>
        <v>89</v>
      </c>
      <c r="AW12" s="13">
        <f t="shared" si="22"/>
        <v>1</v>
      </c>
      <c r="AX12" s="13">
        <f t="shared" si="23"/>
        <v>0</v>
      </c>
      <c r="AY12" s="13">
        <f t="shared" si="24"/>
        <v>0</v>
      </c>
    </row>
    <row r="13" spans="1:51" ht="13.5" customHeight="1" x14ac:dyDescent="0.25">
      <c r="A13" s="44" t="s">
        <v>140</v>
      </c>
      <c r="B13" s="45" t="s">
        <v>141</v>
      </c>
      <c r="C13" s="46" t="s">
        <v>315</v>
      </c>
      <c r="D13" s="47" t="s">
        <v>23</v>
      </c>
      <c r="E13" s="48"/>
      <c r="F13" s="49"/>
      <c r="G13" s="50"/>
      <c r="H13" s="50"/>
      <c r="I13" s="51"/>
      <c r="J13" s="50"/>
      <c r="K13" s="50"/>
      <c r="L13" s="52" t="s">
        <v>56</v>
      </c>
      <c r="M13" s="52"/>
      <c r="N13" s="50"/>
      <c r="O13" s="50"/>
      <c r="P13" s="51"/>
      <c r="Q13" s="50"/>
      <c r="R13" s="50"/>
      <c r="S13" s="52"/>
      <c r="T13" s="52"/>
      <c r="U13" s="53"/>
      <c r="V13" s="52"/>
      <c r="W13" s="54"/>
      <c r="X13" s="58">
        <f t="shared" si="0"/>
        <v>0</v>
      </c>
      <c r="Y13" s="65">
        <f t="shared" si="1"/>
        <v>0</v>
      </c>
      <c r="Z13" s="55">
        <f t="shared" si="3"/>
        <v>0</v>
      </c>
      <c r="AA13" s="55">
        <f t="shared" si="4"/>
        <v>0</v>
      </c>
      <c r="AB13" s="55">
        <f t="shared" si="5"/>
        <v>0</v>
      </c>
      <c r="AC13" s="55">
        <f t="shared" si="6"/>
        <v>0</v>
      </c>
      <c r="AD13" s="55">
        <f t="shared" si="7"/>
        <v>0</v>
      </c>
      <c r="AE13" s="55">
        <f t="shared" si="8"/>
        <v>0</v>
      </c>
      <c r="AF13" s="55">
        <f t="shared" si="9"/>
        <v>0</v>
      </c>
      <c r="AG13" s="55">
        <f t="shared" si="10"/>
        <v>5</v>
      </c>
      <c r="AH13" s="55">
        <f t="shared" si="11"/>
        <v>5</v>
      </c>
      <c r="AI13" s="55">
        <f t="shared" si="12"/>
        <v>0</v>
      </c>
      <c r="AJ13" s="55">
        <f t="shared" si="13"/>
        <v>0</v>
      </c>
      <c r="AK13" s="56">
        <f t="shared" si="14"/>
        <v>0</v>
      </c>
      <c r="AL13" s="56">
        <f t="shared" si="15"/>
        <v>0</v>
      </c>
      <c r="AM13" s="57">
        <f t="shared" si="16"/>
        <v>0</v>
      </c>
      <c r="AN13" s="58">
        <f t="shared" si="17"/>
        <v>0</v>
      </c>
      <c r="AO13" s="59">
        <v>41353</v>
      </c>
      <c r="AP13" s="13" t="s">
        <v>50</v>
      </c>
      <c r="AQ13" s="13" t="s">
        <v>456</v>
      </c>
      <c r="AR13" s="13" t="str">
        <f t="shared" si="18"/>
        <v>BARDAY</v>
      </c>
      <c r="AS13" s="13" t="str">
        <f t="shared" si="19"/>
        <v>Guy</v>
      </c>
      <c r="AT13" s="13" t="str">
        <f t="shared" si="20"/>
        <v xml:space="preserve">VL Feillens </v>
      </c>
      <c r="AU13" s="227">
        <f t="shared" si="25"/>
        <v>0</v>
      </c>
      <c r="AV13" s="105" t="str">
        <f t="shared" si="21"/>
        <v>01</v>
      </c>
      <c r="AW13" s="13">
        <f t="shared" si="22"/>
        <v>5</v>
      </c>
      <c r="AX13" s="13">
        <f t="shared" si="23"/>
        <v>0</v>
      </c>
      <c r="AY13" s="13">
        <f t="shared" si="24"/>
        <v>0</v>
      </c>
    </row>
    <row r="14" spans="1:51" s="13" customFormat="1" ht="13.5" customHeight="1" x14ac:dyDescent="0.25">
      <c r="A14" s="66" t="s">
        <v>94</v>
      </c>
      <c r="B14" s="67" t="s">
        <v>95</v>
      </c>
      <c r="C14" s="68" t="s">
        <v>96</v>
      </c>
      <c r="D14" s="69" t="s">
        <v>29</v>
      </c>
      <c r="E14" s="70">
        <v>16986</v>
      </c>
      <c r="F14" s="71"/>
      <c r="G14" s="72"/>
      <c r="H14" s="72"/>
      <c r="I14" s="73"/>
      <c r="J14" s="72"/>
      <c r="K14" s="72"/>
      <c r="L14" s="74"/>
      <c r="M14" s="74"/>
      <c r="N14" s="72"/>
      <c r="O14" s="72"/>
      <c r="P14" s="73"/>
      <c r="Q14" s="72"/>
      <c r="R14" s="72"/>
      <c r="S14" s="74"/>
      <c r="T14" s="74" t="s">
        <v>56</v>
      </c>
      <c r="U14" s="75"/>
      <c r="V14" s="74"/>
      <c r="W14" s="76"/>
      <c r="X14" s="77">
        <f t="shared" si="0"/>
        <v>0</v>
      </c>
      <c r="Y14" s="78">
        <f t="shared" si="1"/>
        <v>0</v>
      </c>
      <c r="Z14" s="79">
        <f t="shared" si="3"/>
        <v>0</v>
      </c>
      <c r="AA14" s="79">
        <f t="shared" si="4"/>
        <v>0</v>
      </c>
      <c r="AB14" s="79">
        <f t="shared" si="5"/>
        <v>0</v>
      </c>
      <c r="AC14" s="79">
        <f t="shared" si="6"/>
        <v>0</v>
      </c>
      <c r="AD14" s="79">
        <f t="shared" si="7"/>
        <v>0</v>
      </c>
      <c r="AE14" s="79">
        <f t="shared" si="8"/>
        <v>0</v>
      </c>
      <c r="AF14" s="79">
        <f t="shared" si="9"/>
        <v>0</v>
      </c>
      <c r="AG14" s="79">
        <f t="shared" si="10"/>
        <v>5</v>
      </c>
      <c r="AH14" s="79">
        <f t="shared" si="11"/>
        <v>5</v>
      </c>
      <c r="AI14" s="79">
        <f t="shared" si="12"/>
        <v>0</v>
      </c>
      <c r="AJ14" s="79">
        <f t="shared" si="13"/>
        <v>0</v>
      </c>
      <c r="AK14" s="80">
        <f t="shared" si="14"/>
        <v>0</v>
      </c>
      <c r="AL14" s="80">
        <f t="shared" si="15"/>
        <v>0</v>
      </c>
      <c r="AM14" s="81">
        <f t="shared" si="16"/>
        <v>0</v>
      </c>
      <c r="AN14" s="77">
        <f t="shared" si="17"/>
        <v>0</v>
      </c>
      <c r="AO14" s="82">
        <v>41310</v>
      </c>
      <c r="AP14" s="13" t="s">
        <v>50</v>
      </c>
      <c r="AQ14" s="4"/>
      <c r="AR14" s="13" t="str">
        <f t="shared" si="18"/>
        <v>BARLE</v>
      </c>
      <c r="AS14" s="13" t="str">
        <f t="shared" si="19"/>
        <v>Michel</v>
      </c>
      <c r="AT14" s="13" t="str">
        <f t="shared" si="20"/>
        <v>VC Caladois</v>
      </c>
      <c r="AU14" s="227">
        <f t="shared" si="25"/>
        <v>16986</v>
      </c>
      <c r="AV14" s="105" t="str">
        <f t="shared" si="21"/>
        <v>69</v>
      </c>
      <c r="AW14" s="13">
        <f t="shared" si="22"/>
        <v>5</v>
      </c>
      <c r="AX14" s="13">
        <f t="shared" si="23"/>
        <v>0</v>
      </c>
      <c r="AY14" s="13">
        <f t="shared" si="24"/>
        <v>0</v>
      </c>
    </row>
    <row r="15" spans="1:51" ht="13.5" customHeight="1" x14ac:dyDescent="0.25">
      <c r="A15" s="44" t="s">
        <v>94</v>
      </c>
      <c r="B15" s="45" t="s">
        <v>142</v>
      </c>
      <c r="C15" s="46" t="s">
        <v>1364</v>
      </c>
      <c r="D15" s="47" t="s">
        <v>29</v>
      </c>
      <c r="E15" s="48">
        <v>29132</v>
      </c>
      <c r="F15" s="49"/>
      <c r="G15" s="50"/>
      <c r="H15" s="50"/>
      <c r="I15" s="51"/>
      <c r="J15" s="50"/>
      <c r="K15" s="50"/>
      <c r="L15" s="52"/>
      <c r="M15" s="52"/>
      <c r="N15" s="50"/>
      <c r="O15" s="50"/>
      <c r="P15" s="51"/>
      <c r="Q15" s="50" t="s">
        <v>56</v>
      </c>
      <c r="R15" s="50"/>
      <c r="S15" s="52"/>
      <c r="T15" s="52"/>
      <c r="U15" s="53"/>
      <c r="V15" s="52"/>
      <c r="W15" s="54"/>
      <c r="X15" s="58">
        <f t="shared" si="0"/>
        <v>0</v>
      </c>
      <c r="Y15" s="65">
        <f t="shared" si="1"/>
        <v>0</v>
      </c>
      <c r="Z15" s="55">
        <f t="shared" si="3"/>
        <v>0</v>
      </c>
      <c r="AA15" s="55">
        <f t="shared" si="4"/>
        <v>2</v>
      </c>
      <c r="AB15" s="55">
        <f t="shared" si="5"/>
        <v>2</v>
      </c>
      <c r="AC15" s="55">
        <f t="shared" si="6"/>
        <v>0</v>
      </c>
      <c r="AD15" s="55">
        <f t="shared" si="7"/>
        <v>0</v>
      </c>
      <c r="AE15" s="55">
        <f t="shared" si="8"/>
        <v>0</v>
      </c>
      <c r="AF15" s="55">
        <f t="shared" si="9"/>
        <v>0</v>
      </c>
      <c r="AG15" s="55">
        <f t="shared" si="10"/>
        <v>0</v>
      </c>
      <c r="AH15" s="55">
        <f t="shared" si="11"/>
        <v>0</v>
      </c>
      <c r="AI15" s="55">
        <f t="shared" si="12"/>
        <v>0</v>
      </c>
      <c r="AJ15" s="55">
        <f t="shared" si="13"/>
        <v>0</v>
      </c>
      <c r="AK15" s="56">
        <f t="shared" si="14"/>
        <v>0</v>
      </c>
      <c r="AL15" s="56">
        <f t="shared" si="15"/>
        <v>0</v>
      </c>
      <c r="AM15" s="57">
        <f t="shared" si="16"/>
        <v>0</v>
      </c>
      <c r="AN15" s="58">
        <f t="shared" si="17"/>
        <v>0</v>
      </c>
      <c r="AO15" s="59">
        <v>41379</v>
      </c>
      <c r="AP15" s="13" t="s">
        <v>1365</v>
      </c>
      <c r="AR15" s="13" t="str">
        <f t="shared" si="18"/>
        <v>BARLE</v>
      </c>
      <c r="AS15" s="13" t="str">
        <f t="shared" si="19"/>
        <v>Romain</v>
      </c>
      <c r="AT15" s="13" t="str">
        <f t="shared" si="20"/>
        <v xml:space="preserve">VC Caladois </v>
      </c>
      <c r="AU15" s="227">
        <f t="shared" si="25"/>
        <v>29132</v>
      </c>
      <c r="AV15" s="105" t="str">
        <f t="shared" si="21"/>
        <v>69</v>
      </c>
      <c r="AW15" s="13">
        <f t="shared" si="22"/>
        <v>2</v>
      </c>
      <c r="AX15" s="13">
        <f t="shared" si="23"/>
        <v>0</v>
      </c>
      <c r="AY15" s="13">
        <f t="shared" si="24"/>
        <v>0</v>
      </c>
    </row>
    <row r="16" spans="1:51" ht="13.5" customHeight="1" x14ac:dyDescent="0.25">
      <c r="A16" s="66" t="s">
        <v>145</v>
      </c>
      <c r="B16" s="67" t="s">
        <v>146</v>
      </c>
      <c r="C16" s="68" t="s">
        <v>337</v>
      </c>
      <c r="D16" s="69" t="s">
        <v>39</v>
      </c>
      <c r="E16" s="70">
        <v>27366</v>
      </c>
      <c r="F16" s="71"/>
      <c r="G16" s="72"/>
      <c r="H16" s="72"/>
      <c r="I16" s="73"/>
      <c r="J16" s="72"/>
      <c r="K16" s="72"/>
      <c r="L16" s="74"/>
      <c r="M16" s="74"/>
      <c r="N16" s="72"/>
      <c r="O16" s="72"/>
      <c r="P16" s="73"/>
      <c r="Q16" s="72"/>
      <c r="R16" s="72" t="s">
        <v>56</v>
      </c>
      <c r="S16" s="74"/>
      <c r="T16" s="74"/>
      <c r="U16" s="75"/>
      <c r="V16" s="74"/>
      <c r="W16" s="76"/>
      <c r="X16" s="77">
        <f t="shared" si="0"/>
        <v>0</v>
      </c>
      <c r="Y16" s="78">
        <f t="shared" si="1"/>
        <v>0</v>
      </c>
      <c r="Z16" s="79">
        <f t="shared" si="3"/>
        <v>0</v>
      </c>
      <c r="AA16" s="79">
        <f t="shared" si="4"/>
        <v>0</v>
      </c>
      <c r="AB16" s="79">
        <f t="shared" si="5"/>
        <v>0</v>
      </c>
      <c r="AC16" s="79">
        <f t="shared" si="6"/>
        <v>3</v>
      </c>
      <c r="AD16" s="79">
        <f t="shared" si="7"/>
        <v>3</v>
      </c>
      <c r="AE16" s="79">
        <f t="shared" si="8"/>
        <v>0</v>
      </c>
      <c r="AF16" s="79">
        <f t="shared" si="9"/>
        <v>0</v>
      </c>
      <c r="AG16" s="79">
        <f t="shared" si="10"/>
        <v>0</v>
      </c>
      <c r="AH16" s="79">
        <f t="shared" si="11"/>
        <v>0</v>
      </c>
      <c r="AI16" s="79">
        <f t="shared" si="12"/>
        <v>0</v>
      </c>
      <c r="AJ16" s="79">
        <f t="shared" si="13"/>
        <v>0</v>
      </c>
      <c r="AK16" s="80">
        <f t="shared" si="14"/>
        <v>0</v>
      </c>
      <c r="AL16" s="80">
        <f t="shared" si="15"/>
        <v>0</v>
      </c>
      <c r="AM16" s="81">
        <f t="shared" si="16"/>
        <v>0</v>
      </c>
      <c r="AN16" s="77">
        <f t="shared" si="17"/>
        <v>0</v>
      </c>
      <c r="AO16" s="82">
        <v>41358</v>
      </c>
      <c r="AP16" s="13" t="s">
        <v>50</v>
      </c>
      <c r="AR16" s="13" t="str">
        <f t="shared" ref="AR16:AR79" si="26">A16</f>
        <v>BAYON</v>
      </c>
      <c r="AS16" s="13" t="str">
        <f t="shared" ref="AS16:AS79" si="27">B16</f>
        <v>Fabrice</v>
      </c>
      <c r="AT16" s="13" t="str">
        <f t="shared" ref="AT16:AT79" si="28">C16</f>
        <v>VC Villerest</v>
      </c>
      <c r="AU16" s="227">
        <f t="shared" si="25"/>
        <v>27366</v>
      </c>
      <c r="AV16" s="105" t="str">
        <f t="shared" ref="AV16:AV79" si="29">D16</f>
        <v>42</v>
      </c>
      <c r="AW16" s="13">
        <f t="shared" ref="AW16:AW79" si="30">Z16+AB16+AD16+AF16+AH16+AJ16</f>
        <v>3</v>
      </c>
      <c r="AX16" s="13">
        <f t="shared" ref="AX16:AX79" si="31">AL16</f>
        <v>0</v>
      </c>
      <c r="AY16" s="13">
        <f t="shared" ref="AY16:AY79" si="32">AN16</f>
        <v>0</v>
      </c>
    </row>
    <row r="17" spans="1:51" ht="13.5" customHeight="1" x14ac:dyDescent="0.25">
      <c r="A17" s="44" t="s">
        <v>104</v>
      </c>
      <c r="B17" s="45" t="s">
        <v>27</v>
      </c>
      <c r="C17" s="46" t="s">
        <v>105</v>
      </c>
      <c r="D17" s="47" t="s">
        <v>39</v>
      </c>
      <c r="E17" s="48">
        <v>22384</v>
      </c>
      <c r="F17" s="49"/>
      <c r="G17" s="50"/>
      <c r="H17" s="50"/>
      <c r="I17" s="51"/>
      <c r="J17" s="50"/>
      <c r="K17" s="50"/>
      <c r="L17" s="52"/>
      <c r="M17" s="52"/>
      <c r="N17" s="50"/>
      <c r="O17" s="50"/>
      <c r="P17" s="51"/>
      <c r="Q17" s="50"/>
      <c r="R17" s="50"/>
      <c r="S17" s="52" t="s">
        <v>56</v>
      </c>
      <c r="T17" s="52"/>
      <c r="U17" s="53"/>
      <c r="V17" s="52"/>
      <c r="W17" s="54"/>
      <c r="X17" s="58">
        <f t="shared" si="0"/>
        <v>0</v>
      </c>
      <c r="Y17" s="65">
        <f t="shared" si="1"/>
        <v>0</v>
      </c>
      <c r="Z17" s="55">
        <f t="shared" si="3"/>
        <v>0</v>
      </c>
      <c r="AA17" s="55">
        <f t="shared" si="4"/>
        <v>0</v>
      </c>
      <c r="AB17" s="55">
        <f t="shared" si="5"/>
        <v>0</v>
      </c>
      <c r="AC17" s="55">
        <f t="shared" si="6"/>
        <v>0</v>
      </c>
      <c r="AD17" s="55">
        <f t="shared" si="7"/>
        <v>0</v>
      </c>
      <c r="AE17" s="55">
        <f t="shared" si="8"/>
        <v>4</v>
      </c>
      <c r="AF17" s="55">
        <f t="shared" si="9"/>
        <v>4</v>
      </c>
      <c r="AG17" s="55">
        <f t="shared" si="10"/>
        <v>0</v>
      </c>
      <c r="AH17" s="55">
        <f t="shared" si="11"/>
        <v>0</v>
      </c>
      <c r="AI17" s="55">
        <f t="shared" si="12"/>
        <v>0</v>
      </c>
      <c r="AJ17" s="55">
        <f t="shared" si="13"/>
        <v>0</v>
      </c>
      <c r="AK17" s="56">
        <f t="shared" si="14"/>
        <v>0</v>
      </c>
      <c r="AL17" s="56">
        <f t="shared" si="15"/>
        <v>0</v>
      </c>
      <c r="AM17" s="57">
        <f t="shared" si="16"/>
        <v>0</v>
      </c>
      <c r="AN17" s="58">
        <f t="shared" si="17"/>
        <v>0</v>
      </c>
      <c r="AO17" s="59">
        <v>41310</v>
      </c>
      <c r="AP17" s="13" t="s">
        <v>50</v>
      </c>
      <c r="AQ17" s="13"/>
      <c r="AR17" s="13" t="str">
        <f t="shared" si="26"/>
        <v>BEAL</v>
      </c>
      <c r="AS17" s="13" t="str">
        <f t="shared" si="27"/>
        <v>Philippe</v>
      </c>
      <c r="AT17" s="13" t="str">
        <f t="shared" si="28"/>
        <v>CO Roannais</v>
      </c>
      <c r="AU17" s="227">
        <f t="shared" si="25"/>
        <v>22384</v>
      </c>
      <c r="AV17" s="105" t="str">
        <f t="shared" si="29"/>
        <v>42</v>
      </c>
      <c r="AW17" s="13">
        <f t="shared" si="30"/>
        <v>4</v>
      </c>
      <c r="AX17" s="13">
        <f t="shared" si="31"/>
        <v>0</v>
      </c>
      <c r="AY17" s="13">
        <f t="shared" si="32"/>
        <v>0</v>
      </c>
    </row>
    <row r="18" spans="1:51" s="13" customFormat="1" ht="13.5" customHeight="1" x14ac:dyDescent="0.25">
      <c r="A18" s="66" t="s">
        <v>464</v>
      </c>
      <c r="B18" s="67" t="s">
        <v>27</v>
      </c>
      <c r="C18" s="68" t="s">
        <v>465</v>
      </c>
      <c r="D18" s="69" t="s">
        <v>39</v>
      </c>
      <c r="E18" s="70">
        <v>23236</v>
      </c>
      <c r="F18" s="71"/>
      <c r="G18" s="72"/>
      <c r="H18" s="72" t="s">
        <v>56</v>
      </c>
      <c r="I18" s="73"/>
      <c r="J18" s="72"/>
      <c r="K18" s="72"/>
      <c r="L18" s="74"/>
      <c r="M18" s="74"/>
      <c r="N18" s="72"/>
      <c r="O18" s="72"/>
      <c r="P18" s="73"/>
      <c r="Q18" s="72"/>
      <c r="R18" s="72" t="s">
        <v>56</v>
      </c>
      <c r="S18" s="74"/>
      <c r="T18" s="74"/>
      <c r="U18" s="75"/>
      <c r="V18" s="74"/>
      <c r="W18" s="76"/>
      <c r="X18" s="77">
        <f t="shared" si="0"/>
        <v>0</v>
      </c>
      <c r="Y18" s="78">
        <f t="shared" si="1"/>
        <v>0</v>
      </c>
      <c r="Z18" s="79">
        <f t="shared" si="3"/>
        <v>0</v>
      </c>
      <c r="AA18" s="79">
        <f t="shared" si="4"/>
        <v>2</v>
      </c>
      <c r="AB18" s="79">
        <f t="shared" si="5"/>
        <v>2</v>
      </c>
      <c r="AC18" s="79">
        <f t="shared" si="6"/>
        <v>3</v>
      </c>
      <c r="AD18" s="79">
        <f t="shared" si="7"/>
        <v>0</v>
      </c>
      <c r="AE18" s="79">
        <f t="shared" si="8"/>
        <v>0</v>
      </c>
      <c r="AF18" s="79">
        <f t="shared" si="9"/>
        <v>0</v>
      </c>
      <c r="AG18" s="79">
        <f t="shared" si="10"/>
        <v>0</v>
      </c>
      <c r="AH18" s="79">
        <f t="shared" si="11"/>
        <v>0</v>
      </c>
      <c r="AI18" s="79">
        <f t="shared" si="12"/>
        <v>0</v>
      </c>
      <c r="AJ18" s="79">
        <f t="shared" si="13"/>
        <v>0</v>
      </c>
      <c r="AK18" s="80">
        <f t="shared" si="14"/>
        <v>0</v>
      </c>
      <c r="AL18" s="80">
        <f t="shared" si="15"/>
        <v>0</v>
      </c>
      <c r="AM18" s="81">
        <f t="shared" si="16"/>
        <v>0</v>
      </c>
      <c r="AN18" s="77">
        <f t="shared" si="17"/>
        <v>0</v>
      </c>
      <c r="AO18" s="82">
        <v>41360</v>
      </c>
      <c r="AP18" s="13" t="s">
        <v>50</v>
      </c>
      <c r="AQ18" s="4"/>
      <c r="AR18" s="13" t="str">
        <f t="shared" si="26"/>
        <v>BEAUCOUP</v>
      </c>
      <c r="AS18" s="13" t="str">
        <f t="shared" si="27"/>
        <v>Philippe</v>
      </c>
      <c r="AT18" s="13" t="str">
        <f t="shared" si="28"/>
        <v>ASOS Saint Galmier</v>
      </c>
      <c r="AU18" s="227">
        <f t="shared" si="25"/>
        <v>23236</v>
      </c>
      <c r="AV18" s="105" t="str">
        <f t="shared" si="29"/>
        <v>42</v>
      </c>
      <c r="AW18" s="13">
        <f t="shared" si="30"/>
        <v>2</v>
      </c>
      <c r="AX18" s="13">
        <f t="shared" si="31"/>
        <v>0</v>
      </c>
      <c r="AY18" s="13">
        <f t="shared" si="32"/>
        <v>0</v>
      </c>
    </row>
    <row r="19" spans="1:51" ht="13.5" customHeight="1" x14ac:dyDescent="0.25">
      <c r="A19" s="44" t="s">
        <v>380</v>
      </c>
      <c r="B19" s="45" t="s">
        <v>158</v>
      </c>
      <c r="C19" s="46" t="s">
        <v>118</v>
      </c>
      <c r="D19" s="47" t="s">
        <v>35</v>
      </c>
      <c r="E19" s="48">
        <v>28457</v>
      </c>
      <c r="F19" s="49"/>
      <c r="G19" s="50"/>
      <c r="H19" s="50"/>
      <c r="I19" s="51"/>
      <c r="J19" s="50"/>
      <c r="K19" s="50" t="s">
        <v>56</v>
      </c>
      <c r="L19" s="52"/>
      <c r="M19" s="52"/>
      <c r="N19" s="50"/>
      <c r="O19" s="50"/>
      <c r="P19" s="51"/>
      <c r="Q19" s="50"/>
      <c r="R19" s="50"/>
      <c r="S19" s="52"/>
      <c r="T19" s="52"/>
      <c r="U19" s="53"/>
      <c r="V19" s="52"/>
      <c r="W19" s="54"/>
      <c r="X19" s="58">
        <f t="shared" si="0"/>
        <v>0</v>
      </c>
      <c r="Y19" s="65">
        <f t="shared" si="1"/>
        <v>0</v>
      </c>
      <c r="Z19" s="55">
        <f t="shared" si="3"/>
        <v>0</v>
      </c>
      <c r="AA19" s="55">
        <f t="shared" si="4"/>
        <v>0</v>
      </c>
      <c r="AB19" s="55">
        <f t="shared" si="5"/>
        <v>0</v>
      </c>
      <c r="AC19" s="55">
        <f t="shared" si="6"/>
        <v>0</v>
      </c>
      <c r="AD19" s="55">
        <f t="shared" si="7"/>
        <v>0</v>
      </c>
      <c r="AE19" s="55">
        <f t="shared" si="8"/>
        <v>4</v>
      </c>
      <c r="AF19" s="55">
        <f t="shared" si="9"/>
        <v>4</v>
      </c>
      <c r="AG19" s="55">
        <f t="shared" si="10"/>
        <v>0</v>
      </c>
      <c r="AH19" s="55">
        <f t="shared" si="11"/>
        <v>0</v>
      </c>
      <c r="AI19" s="55">
        <f t="shared" si="12"/>
        <v>0</v>
      </c>
      <c r="AJ19" s="55">
        <f t="shared" si="13"/>
        <v>0</v>
      </c>
      <c r="AK19" s="56">
        <f t="shared" si="14"/>
        <v>0</v>
      </c>
      <c r="AL19" s="56">
        <f t="shared" si="15"/>
        <v>0</v>
      </c>
      <c r="AM19" s="57">
        <f t="shared" si="16"/>
        <v>0</v>
      </c>
      <c r="AN19" s="58">
        <f t="shared" si="17"/>
        <v>0</v>
      </c>
      <c r="AO19" s="59">
        <v>41342</v>
      </c>
      <c r="AP19" s="13" t="s">
        <v>50</v>
      </c>
      <c r="AR19" s="13" t="str">
        <f t="shared" si="26"/>
        <v>BEAUGEY</v>
      </c>
      <c r="AS19" s="13" t="str">
        <f t="shared" si="27"/>
        <v>Dominique</v>
      </c>
      <c r="AT19" s="13" t="str">
        <f t="shared" si="28"/>
        <v>VSC Beaune</v>
      </c>
      <c r="AU19" s="227">
        <f t="shared" si="25"/>
        <v>28457</v>
      </c>
      <c r="AV19" s="105" t="str">
        <f t="shared" si="29"/>
        <v>21</v>
      </c>
      <c r="AW19" s="13">
        <f t="shared" si="30"/>
        <v>4</v>
      </c>
      <c r="AX19" s="13">
        <f t="shared" si="31"/>
        <v>0</v>
      </c>
      <c r="AY19" s="13">
        <f t="shared" si="32"/>
        <v>0</v>
      </c>
    </row>
    <row r="20" spans="1:51" ht="13.5" customHeight="1" x14ac:dyDescent="0.25">
      <c r="A20" s="66" t="s">
        <v>148</v>
      </c>
      <c r="B20" s="67" t="s">
        <v>149</v>
      </c>
      <c r="C20" s="68" t="s">
        <v>321</v>
      </c>
      <c r="D20" s="69" t="s">
        <v>43</v>
      </c>
      <c r="E20" s="70">
        <v>26822</v>
      </c>
      <c r="F20" s="71"/>
      <c r="G20" s="72"/>
      <c r="H20" s="72"/>
      <c r="I20" s="73"/>
      <c r="J20" s="72" t="s">
        <v>56</v>
      </c>
      <c r="K20" s="72"/>
      <c r="L20" s="74"/>
      <c r="M20" s="74"/>
      <c r="N20" s="72"/>
      <c r="O20" s="72"/>
      <c r="P20" s="73"/>
      <c r="Q20" s="72"/>
      <c r="R20" s="72"/>
      <c r="S20" s="74"/>
      <c r="T20" s="74"/>
      <c r="U20" s="75"/>
      <c r="V20" s="74"/>
      <c r="W20" s="76"/>
      <c r="X20" s="77">
        <f t="shared" si="0"/>
        <v>0</v>
      </c>
      <c r="Y20" s="78">
        <f t="shared" si="1"/>
        <v>0</v>
      </c>
      <c r="Z20" s="79">
        <f t="shared" si="3"/>
        <v>0</v>
      </c>
      <c r="AA20" s="79">
        <f t="shared" si="4"/>
        <v>0</v>
      </c>
      <c r="AB20" s="79">
        <f t="shared" si="5"/>
        <v>0</v>
      </c>
      <c r="AC20" s="79">
        <f t="shared" si="6"/>
        <v>3</v>
      </c>
      <c r="AD20" s="79">
        <f t="shared" si="7"/>
        <v>3</v>
      </c>
      <c r="AE20" s="79">
        <f t="shared" si="8"/>
        <v>0</v>
      </c>
      <c r="AF20" s="79">
        <f t="shared" si="9"/>
        <v>0</v>
      </c>
      <c r="AG20" s="79">
        <f t="shared" si="10"/>
        <v>0</v>
      </c>
      <c r="AH20" s="79">
        <f t="shared" si="11"/>
        <v>0</v>
      </c>
      <c r="AI20" s="79">
        <f t="shared" si="12"/>
        <v>0</v>
      </c>
      <c r="AJ20" s="79">
        <f t="shared" si="13"/>
        <v>0</v>
      </c>
      <c r="AK20" s="80">
        <f t="shared" si="14"/>
        <v>0</v>
      </c>
      <c r="AL20" s="80">
        <f t="shared" si="15"/>
        <v>0</v>
      </c>
      <c r="AM20" s="81">
        <f t="shared" si="16"/>
        <v>0</v>
      </c>
      <c r="AN20" s="77">
        <f t="shared" si="17"/>
        <v>0</v>
      </c>
      <c r="AO20" s="82">
        <v>41344</v>
      </c>
      <c r="AP20" s="13" t="s">
        <v>50</v>
      </c>
      <c r="AR20" s="13" t="str">
        <f t="shared" si="26"/>
        <v>BELOUZE</v>
      </c>
      <c r="AS20" s="13" t="str">
        <f t="shared" si="27"/>
        <v>Grégory</v>
      </c>
      <c r="AT20" s="13" t="str">
        <f t="shared" si="28"/>
        <v>Crèches</v>
      </c>
      <c r="AU20" s="227">
        <f t="shared" si="25"/>
        <v>26822</v>
      </c>
      <c r="AV20" s="105" t="str">
        <f t="shared" si="29"/>
        <v>71</v>
      </c>
      <c r="AW20" s="13">
        <f t="shared" si="30"/>
        <v>3</v>
      </c>
      <c r="AX20" s="13">
        <f t="shared" si="31"/>
        <v>0</v>
      </c>
      <c r="AY20" s="13">
        <f t="shared" si="32"/>
        <v>0</v>
      </c>
    </row>
    <row r="21" spans="1:51" ht="13.5" customHeight="1" x14ac:dyDescent="0.25">
      <c r="A21" s="44" t="s">
        <v>377</v>
      </c>
      <c r="B21" s="45" t="s">
        <v>378</v>
      </c>
      <c r="C21" s="46" t="s">
        <v>324</v>
      </c>
      <c r="D21" s="47" t="s">
        <v>39</v>
      </c>
      <c r="E21" s="48">
        <v>22798</v>
      </c>
      <c r="F21" s="49"/>
      <c r="G21" s="50"/>
      <c r="H21" s="50"/>
      <c r="I21" s="51"/>
      <c r="J21" s="50"/>
      <c r="K21" s="50"/>
      <c r="L21" s="52"/>
      <c r="M21" s="52"/>
      <c r="N21" s="50"/>
      <c r="O21" s="50"/>
      <c r="P21" s="51"/>
      <c r="Q21" s="50"/>
      <c r="R21" s="50"/>
      <c r="S21" s="52"/>
      <c r="T21" s="52" t="s">
        <v>56</v>
      </c>
      <c r="U21" s="53"/>
      <c r="V21" s="52"/>
      <c r="W21" s="54"/>
      <c r="X21" s="58">
        <f t="shared" si="0"/>
        <v>0</v>
      </c>
      <c r="Y21" s="65">
        <f t="shared" si="1"/>
        <v>0</v>
      </c>
      <c r="Z21" s="55">
        <f t="shared" si="3"/>
        <v>0</v>
      </c>
      <c r="AA21" s="55">
        <f t="shared" si="4"/>
        <v>0</v>
      </c>
      <c r="AB21" s="55">
        <f t="shared" si="5"/>
        <v>0</v>
      </c>
      <c r="AC21" s="55">
        <f t="shared" si="6"/>
        <v>0</v>
      </c>
      <c r="AD21" s="55">
        <f t="shared" si="7"/>
        <v>0</v>
      </c>
      <c r="AE21" s="55">
        <f t="shared" si="8"/>
        <v>0</v>
      </c>
      <c r="AF21" s="55">
        <f t="shared" si="9"/>
        <v>0</v>
      </c>
      <c r="AG21" s="55">
        <f t="shared" si="10"/>
        <v>5</v>
      </c>
      <c r="AH21" s="55">
        <f t="shared" si="11"/>
        <v>5</v>
      </c>
      <c r="AI21" s="55">
        <f t="shared" si="12"/>
        <v>0</v>
      </c>
      <c r="AJ21" s="55">
        <f t="shared" si="13"/>
        <v>0</v>
      </c>
      <c r="AK21" s="56">
        <f t="shared" si="14"/>
        <v>0</v>
      </c>
      <c r="AL21" s="56">
        <f t="shared" si="15"/>
        <v>0</v>
      </c>
      <c r="AM21" s="57">
        <f t="shared" si="16"/>
        <v>0</v>
      </c>
      <c r="AN21" s="58">
        <f t="shared" si="17"/>
        <v>0</v>
      </c>
      <c r="AO21" s="59">
        <v>41342</v>
      </c>
      <c r="AP21" s="4" t="s">
        <v>50</v>
      </c>
      <c r="AR21" s="13" t="str">
        <f t="shared" si="26"/>
        <v>BENETIERE</v>
      </c>
      <c r="AS21" s="13" t="str">
        <f t="shared" si="27"/>
        <v>Jean Marc</v>
      </c>
      <c r="AT21" s="13" t="str">
        <f t="shared" si="28"/>
        <v>Dynamic Vélo Riorges</v>
      </c>
      <c r="AU21" s="227">
        <f t="shared" si="25"/>
        <v>22798</v>
      </c>
      <c r="AV21" s="105" t="str">
        <f t="shared" si="29"/>
        <v>42</v>
      </c>
      <c r="AW21" s="13">
        <f t="shared" si="30"/>
        <v>5</v>
      </c>
      <c r="AX21" s="13">
        <f t="shared" si="31"/>
        <v>0</v>
      </c>
      <c r="AY21" s="13">
        <f t="shared" si="32"/>
        <v>0</v>
      </c>
    </row>
    <row r="22" spans="1:51" ht="13.5" customHeight="1" x14ac:dyDescent="0.25">
      <c r="A22" s="66" t="s">
        <v>66</v>
      </c>
      <c r="B22" s="67" t="s">
        <v>67</v>
      </c>
      <c r="C22" s="68" t="s">
        <v>2</v>
      </c>
      <c r="D22" s="69" t="s">
        <v>29</v>
      </c>
      <c r="E22" s="70">
        <v>21354</v>
      </c>
      <c r="F22" s="71"/>
      <c r="G22" s="72"/>
      <c r="H22" s="72"/>
      <c r="I22" s="73" t="s">
        <v>56</v>
      </c>
      <c r="J22" s="72"/>
      <c r="K22" s="72"/>
      <c r="L22" s="74"/>
      <c r="M22" s="74"/>
      <c r="N22" s="72"/>
      <c r="O22" s="72"/>
      <c r="P22" s="73"/>
      <c r="Q22" s="72"/>
      <c r="R22" s="72"/>
      <c r="S22" s="74"/>
      <c r="T22" s="74"/>
      <c r="U22" s="75"/>
      <c r="V22" s="74"/>
      <c r="W22" s="76"/>
      <c r="X22" s="77">
        <f t="shared" si="0"/>
        <v>0</v>
      </c>
      <c r="Y22" s="78">
        <f t="shared" si="1"/>
        <v>0</v>
      </c>
      <c r="Z22" s="79">
        <f t="shared" si="3"/>
        <v>0</v>
      </c>
      <c r="AA22" s="79">
        <f t="shared" si="4"/>
        <v>2</v>
      </c>
      <c r="AB22" s="79">
        <f t="shared" si="5"/>
        <v>2</v>
      </c>
      <c r="AC22" s="79">
        <f t="shared" si="6"/>
        <v>0</v>
      </c>
      <c r="AD22" s="79">
        <f t="shared" si="7"/>
        <v>0</v>
      </c>
      <c r="AE22" s="79">
        <f t="shared" si="8"/>
        <v>0</v>
      </c>
      <c r="AF22" s="79">
        <f t="shared" si="9"/>
        <v>0</v>
      </c>
      <c r="AG22" s="79">
        <f t="shared" si="10"/>
        <v>0</v>
      </c>
      <c r="AH22" s="79">
        <f t="shared" si="11"/>
        <v>0</v>
      </c>
      <c r="AI22" s="79">
        <f t="shared" si="12"/>
        <v>0</v>
      </c>
      <c r="AJ22" s="79">
        <f t="shared" si="13"/>
        <v>0</v>
      </c>
      <c r="AK22" s="80">
        <f t="shared" si="14"/>
        <v>0</v>
      </c>
      <c r="AL22" s="80">
        <f t="shared" si="15"/>
        <v>0</v>
      </c>
      <c r="AM22" s="81">
        <f t="shared" si="16"/>
        <v>0</v>
      </c>
      <c r="AN22" s="77">
        <f t="shared" si="17"/>
        <v>0</v>
      </c>
      <c r="AO22" s="82">
        <v>41292</v>
      </c>
      <c r="AP22" s="13" t="s">
        <v>50</v>
      </c>
      <c r="AR22" s="13" t="str">
        <f t="shared" si="26"/>
        <v>BERAUD</v>
      </c>
      <c r="AS22" s="13" t="str">
        <f t="shared" si="27"/>
        <v>Richard</v>
      </c>
      <c r="AT22" s="13" t="str">
        <f t="shared" si="28"/>
        <v>Cyclo Team 69</v>
      </c>
      <c r="AU22" s="227">
        <f t="shared" si="25"/>
        <v>21354</v>
      </c>
      <c r="AV22" s="105" t="str">
        <f t="shared" si="29"/>
        <v>69</v>
      </c>
      <c r="AW22" s="13">
        <f t="shared" si="30"/>
        <v>2</v>
      </c>
      <c r="AX22" s="13">
        <f t="shared" si="31"/>
        <v>0</v>
      </c>
      <c r="AY22" s="13">
        <f t="shared" si="32"/>
        <v>0</v>
      </c>
    </row>
    <row r="23" spans="1:51" ht="13.5" customHeight="1" x14ac:dyDescent="0.25">
      <c r="A23" s="44" t="s">
        <v>150</v>
      </c>
      <c r="B23" s="45" t="s">
        <v>151</v>
      </c>
      <c r="C23" s="46" t="s">
        <v>28</v>
      </c>
      <c r="D23" s="47" t="s">
        <v>29</v>
      </c>
      <c r="E23" s="48"/>
      <c r="F23" s="49"/>
      <c r="G23" s="50"/>
      <c r="H23" s="50"/>
      <c r="I23" s="51"/>
      <c r="J23" s="50"/>
      <c r="K23" s="50"/>
      <c r="L23" s="52"/>
      <c r="M23" s="52"/>
      <c r="N23" s="50"/>
      <c r="O23" s="50"/>
      <c r="P23" s="51"/>
      <c r="Q23" s="50"/>
      <c r="R23" s="50" t="s">
        <v>56</v>
      </c>
      <c r="S23" s="52"/>
      <c r="T23" s="52"/>
      <c r="U23" s="53"/>
      <c r="V23" s="52"/>
      <c r="W23" s="54"/>
      <c r="X23" s="58">
        <f t="shared" si="0"/>
        <v>0</v>
      </c>
      <c r="Y23" s="65">
        <f t="shared" si="1"/>
        <v>0</v>
      </c>
      <c r="Z23" s="55">
        <f t="shared" si="3"/>
        <v>0</v>
      </c>
      <c r="AA23" s="55">
        <f t="shared" si="4"/>
        <v>0</v>
      </c>
      <c r="AB23" s="55">
        <f t="shared" si="5"/>
        <v>0</v>
      </c>
      <c r="AC23" s="55">
        <f t="shared" si="6"/>
        <v>3</v>
      </c>
      <c r="AD23" s="55">
        <f t="shared" si="7"/>
        <v>3</v>
      </c>
      <c r="AE23" s="55">
        <f t="shared" si="8"/>
        <v>0</v>
      </c>
      <c r="AF23" s="55">
        <f t="shared" si="9"/>
        <v>0</v>
      </c>
      <c r="AG23" s="55">
        <f t="shared" si="10"/>
        <v>0</v>
      </c>
      <c r="AH23" s="55">
        <f t="shared" si="11"/>
        <v>0</v>
      </c>
      <c r="AI23" s="55">
        <f t="shared" si="12"/>
        <v>0</v>
      </c>
      <c r="AJ23" s="55">
        <f t="shared" si="13"/>
        <v>0</v>
      </c>
      <c r="AK23" s="56">
        <f t="shared" si="14"/>
        <v>0</v>
      </c>
      <c r="AL23" s="56">
        <f t="shared" si="15"/>
        <v>0</v>
      </c>
      <c r="AM23" s="57">
        <f t="shared" si="16"/>
        <v>0</v>
      </c>
      <c r="AN23" s="58">
        <f t="shared" si="17"/>
        <v>0</v>
      </c>
      <c r="AO23" s="59">
        <v>41357</v>
      </c>
      <c r="AP23" s="13" t="s">
        <v>50</v>
      </c>
      <c r="AR23" s="13" t="str">
        <f t="shared" si="26"/>
        <v>BERCET</v>
      </c>
      <c r="AS23" s="13" t="str">
        <f t="shared" si="27"/>
        <v>Joël</v>
      </c>
      <c r="AT23" s="13" t="str">
        <f t="shared" si="28"/>
        <v>VC Corbas</v>
      </c>
      <c r="AU23" s="227">
        <f t="shared" si="25"/>
        <v>0</v>
      </c>
      <c r="AV23" s="105" t="str">
        <f t="shared" si="29"/>
        <v>69</v>
      </c>
      <c r="AW23" s="13">
        <f t="shared" si="30"/>
        <v>3</v>
      </c>
      <c r="AX23" s="13">
        <f t="shared" si="31"/>
        <v>0</v>
      </c>
      <c r="AY23" s="13">
        <f t="shared" si="32"/>
        <v>0</v>
      </c>
    </row>
    <row r="24" spans="1:51" ht="13.5" customHeight="1" x14ac:dyDescent="0.25">
      <c r="A24" s="66" t="s">
        <v>152</v>
      </c>
      <c r="B24" s="67" t="s">
        <v>31</v>
      </c>
      <c r="C24" s="68" t="s">
        <v>118</v>
      </c>
      <c r="D24" s="69" t="s">
        <v>35</v>
      </c>
      <c r="E24" s="70">
        <v>16490</v>
      </c>
      <c r="F24" s="71"/>
      <c r="G24" s="72"/>
      <c r="H24" s="72"/>
      <c r="I24" s="73"/>
      <c r="J24" s="72"/>
      <c r="K24" s="72"/>
      <c r="L24" s="74" t="s">
        <v>56</v>
      </c>
      <c r="M24" s="74"/>
      <c r="N24" s="72"/>
      <c r="O24" s="72"/>
      <c r="P24" s="73"/>
      <c r="Q24" s="72"/>
      <c r="R24" s="72"/>
      <c r="S24" s="74"/>
      <c r="T24" s="74"/>
      <c r="U24" s="75"/>
      <c r="V24" s="74"/>
      <c r="W24" s="76"/>
      <c r="X24" s="77">
        <f t="shared" si="0"/>
        <v>0</v>
      </c>
      <c r="Y24" s="78">
        <f t="shared" si="1"/>
        <v>0</v>
      </c>
      <c r="Z24" s="79">
        <f t="shared" si="3"/>
        <v>0</v>
      </c>
      <c r="AA24" s="79">
        <f t="shared" si="4"/>
        <v>0</v>
      </c>
      <c r="AB24" s="79">
        <f t="shared" si="5"/>
        <v>0</v>
      </c>
      <c r="AC24" s="79">
        <f t="shared" si="6"/>
        <v>0</v>
      </c>
      <c r="AD24" s="79">
        <f t="shared" si="7"/>
        <v>0</v>
      </c>
      <c r="AE24" s="79">
        <f t="shared" si="8"/>
        <v>0</v>
      </c>
      <c r="AF24" s="79">
        <f t="shared" si="9"/>
        <v>0</v>
      </c>
      <c r="AG24" s="79">
        <f t="shared" si="10"/>
        <v>5</v>
      </c>
      <c r="AH24" s="79">
        <f t="shared" si="11"/>
        <v>5</v>
      </c>
      <c r="AI24" s="79">
        <f t="shared" si="12"/>
        <v>0</v>
      </c>
      <c r="AJ24" s="79">
        <f t="shared" si="13"/>
        <v>0</v>
      </c>
      <c r="AK24" s="80">
        <f t="shared" si="14"/>
        <v>0</v>
      </c>
      <c r="AL24" s="80">
        <f t="shared" si="15"/>
        <v>0</v>
      </c>
      <c r="AM24" s="81">
        <f t="shared" si="16"/>
        <v>0</v>
      </c>
      <c r="AN24" s="77">
        <f t="shared" si="17"/>
        <v>0</v>
      </c>
      <c r="AO24" s="82">
        <v>41359</v>
      </c>
      <c r="AP24" s="13" t="s">
        <v>50</v>
      </c>
      <c r="AQ24" s="4" t="s">
        <v>466</v>
      </c>
      <c r="AR24" s="13" t="str">
        <f t="shared" si="26"/>
        <v>BERGEROT</v>
      </c>
      <c r="AS24" s="13" t="str">
        <f t="shared" si="27"/>
        <v>André</v>
      </c>
      <c r="AT24" s="13" t="str">
        <f t="shared" si="28"/>
        <v>VSC Beaune</v>
      </c>
      <c r="AU24" s="227">
        <f t="shared" si="25"/>
        <v>16490</v>
      </c>
      <c r="AV24" s="105" t="str">
        <f t="shared" si="29"/>
        <v>21</v>
      </c>
      <c r="AW24" s="13">
        <f t="shared" si="30"/>
        <v>5</v>
      </c>
      <c r="AX24" s="13">
        <f t="shared" si="31"/>
        <v>0</v>
      </c>
      <c r="AY24" s="13">
        <f t="shared" si="32"/>
        <v>0</v>
      </c>
    </row>
    <row r="25" spans="1:51" ht="13.5" customHeight="1" x14ac:dyDescent="0.25">
      <c r="A25" s="44" t="s">
        <v>153</v>
      </c>
      <c r="B25" s="45" t="s">
        <v>154</v>
      </c>
      <c r="C25" s="46" t="s">
        <v>311</v>
      </c>
      <c r="D25" s="47" t="s">
        <v>35</v>
      </c>
      <c r="E25" s="48">
        <v>28387</v>
      </c>
      <c r="F25" s="49"/>
      <c r="G25" s="50"/>
      <c r="H25" s="50"/>
      <c r="I25" s="51"/>
      <c r="J25" s="50"/>
      <c r="K25" s="50"/>
      <c r="L25" s="52"/>
      <c r="M25" s="52"/>
      <c r="N25" s="50"/>
      <c r="O25" s="50"/>
      <c r="P25" s="51"/>
      <c r="Q25" s="50" t="s">
        <v>56</v>
      </c>
      <c r="R25" s="50"/>
      <c r="S25" s="52"/>
      <c r="T25" s="52"/>
      <c r="U25" s="53"/>
      <c r="V25" s="52"/>
      <c r="W25" s="54"/>
      <c r="X25" s="58">
        <f t="shared" si="0"/>
        <v>0</v>
      </c>
      <c r="Y25" s="65">
        <f t="shared" si="1"/>
        <v>0</v>
      </c>
      <c r="Z25" s="55">
        <f t="shared" si="3"/>
        <v>0</v>
      </c>
      <c r="AA25" s="55">
        <f t="shared" si="4"/>
        <v>2</v>
      </c>
      <c r="AB25" s="55">
        <f t="shared" si="5"/>
        <v>2</v>
      </c>
      <c r="AC25" s="55">
        <f t="shared" si="6"/>
        <v>0</v>
      </c>
      <c r="AD25" s="55">
        <f t="shared" si="7"/>
        <v>0</v>
      </c>
      <c r="AE25" s="55">
        <f t="shared" si="8"/>
        <v>0</v>
      </c>
      <c r="AF25" s="55">
        <f t="shared" si="9"/>
        <v>0</v>
      </c>
      <c r="AG25" s="55">
        <f t="shared" si="10"/>
        <v>0</v>
      </c>
      <c r="AH25" s="55">
        <f t="shared" si="11"/>
        <v>0</v>
      </c>
      <c r="AI25" s="55">
        <f t="shared" si="12"/>
        <v>0</v>
      </c>
      <c r="AJ25" s="55">
        <f t="shared" si="13"/>
        <v>0</v>
      </c>
      <c r="AK25" s="56">
        <f t="shared" si="14"/>
        <v>0</v>
      </c>
      <c r="AL25" s="56">
        <f t="shared" si="15"/>
        <v>0</v>
      </c>
      <c r="AM25" s="57">
        <f t="shared" si="16"/>
        <v>0</v>
      </c>
      <c r="AN25" s="58">
        <f t="shared" si="17"/>
        <v>0</v>
      </c>
      <c r="AO25" s="59">
        <v>41365</v>
      </c>
      <c r="AP25" s="13" t="s">
        <v>122</v>
      </c>
      <c r="AR25" s="13" t="str">
        <f t="shared" si="26"/>
        <v>BERLAND</v>
      </c>
      <c r="AS25" s="13" t="str">
        <f t="shared" si="27"/>
        <v>Benoît</v>
      </c>
      <c r="AT25" s="13" t="str">
        <f t="shared" si="28"/>
        <v xml:space="preserve">ASL Hauteville </v>
      </c>
      <c r="AU25" s="227">
        <f t="shared" si="25"/>
        <v>28387</v>
      </c>
      <c r="AV25" s="105" t="str">
        <f t="shared" si="29"/>
        <v>21</v>
      </c>
      <c r="AW25" s="13">
        <f t="shared" si="30"/>
        <v>2</v>
      </c>
      <c r="AX25" s="13">
        <f t="shared" si="31"/>
        <v>0</v>
      </c>
      <c r="AY25" s="13">
        <f t="shared" si="32"/>
        <v>0</v>
      </c>
    </row>
    <row r="26" spans="1:51" ht="13.5" customHeight="1" x14ac:dyDescent="0.25">
      <c r="A26" s="66" t="s">
        <v>100</v>
      </c>
      <c r="B26" s="67" t="s">
        <v>101</v>
      </c>
      <c r="C26" s="68" t="s">
        <v>62</v>
      </c>
      <c r="D26" s="69" t="s">
        <v>29</v>
      </c>
      <c r="E26" s="70">
        <v>18763</v>
      </c>
      <c r="F26" s="71"/>
      <c r="G26" s="72"/>
      <c r="H26" s="72"/>
      <c r="I26" s="73"/>
      <c r="J26" s="72"/>
      <c r="K26" s="72"/>
      <c r="L26" s="74" t="s">
        <v>56</v>
      </c>
      <c r="M26" s="74"/>
      <c r="N26" s="72"/>
      <c r="O26" s="72"/>
      <c r="P26" s="73"/>
      <c r="Q26" s="72"/>
      <c r="R26" s="72"/>
      <c r="S26" s="74"/>
      <c r="T26" s="74"/>
      <c r="U26" s="75"/>
      <c r="V26" s="74"/>
      <c r="W26" s="76"/>
      <c r="X26" s="77">
        <f t="shared" si="0"/>
        <v>0</v>
      </c>
      <c r="Y26" s="78">
        <f t="shared" si="1"/>
        <v>0</v>
      </c>
      <c r="Z26" s="79">
        <f t="shared" si="3"/>
        <v>0</v>
      </c>
      <c r="AA26" s="79">
        <f t="shared" si="4"/>
        <v>0</v>
      </c>
      <c r="AB26" s="79">
        <f t="shared" si="5"/>
        <v>0</v>
      </c>
      <c r="AC26" s="79">
        <f t="shared" si="6"/>
        <v>0</v>
      </c>
      <c r="AD26" s="79">
        <f t="shared" si="7"/>
        <v>0</v>
      </c>
      <c r="AE26" s="79">
        <f t="shared" si="8"/>
        <v>0</v>
      </c>
      <c r="AF26" s="79">
        <f t="shared" si="9"/>
        <v>0</v>
      </c>
      <c r="AG26" s="79">
        <f t="shared" si="10"/>
        <v>5</v>
      </c>
      <c r="AH26" s="79">
        <f t="shared" si="11"/>
        <v>5</v>
      </c>
      <c r="AI26" s="79">
        <f t="shared" si="12"/>
        <v>0</v>
      </c>
      <c r="AJ26" s="79">
        <f t="shared" si="13"/>
        <v>0</v>
      </c>
      <c r="AK26" s="80">
        <f t="shared" si="14"/>
        <v>0</v>
      </c>
      <c r="AL26" s="80">
        <f t="shared" si="15"/>
        <v>0</v>
      </c>
      <c r="AM26" s="81">
        <f t="shared" si="16"/>
        <v>0</v>
      </c>
      <c r="AN26" s="77">
        <f t="shared" si="17"/>
        <v>0</v>
      </c>
      <c r="AO26" s="82">
        <v>41310</v>
      </c>
      <c r="AP26" s="8" t="s">
        <v>50</v>
      </c>
      <c r="AR26" s="13" t="str">
        <f t="shared" si="26"/>
        <v>BESSON</v>
      </c>
      <c r="AS26" s="13" t="str">
        <f t="shared" si="27"/>
        <v>Robert</v>
      </c>
      <c r="AT26" s="13" t="str">
        <f t="shared" si="28"/>
        <v>AC Francheleins</v>
      </c>
      <c r="AU26" s="227">
        <f t="shared" si="25"/>
        <v>18763</v>
      </c>
      <c r="AV26" s="105" t="str">
        <f t="shared" si="29"/>
        <v>69</v>
      </c>
      <c r="AW26" s="13">
        <f t="shared" si="30"/>
        <v>5</v>
      </c>
      <c r="AX26" s="13">
        <f t="shared" si="31"/>
        <v>0</v>
      </c>
      <c r="AY26" s="13">
        <f t="shared" si="32"/>
        <v>0</v>
      </c>
    </row>
    <row r="27" spans="1:51" ht="13.5" customHeight="1" x14ac:dyDescent="0.25">
      <c r="A27" s="44" t="s">
        <v>386</v>
      </c>
      <c r="B27" s="45" t="s">
        <v>260</v>
      </c>
      <c r="C27" s="46" t="s">
        <v>49</v>
      </c>
      <c r="D27" s="47" t="s">
        <v>29</v>
      </c>
      <c r="E27" s="48">
        <v>31505</v>
      </c>
      <c r="F27" s="49"/>
      <c r="G27" s="50"/>
      <c r="H27" s="50"/>
      <c r="I27" s="51"/>
      <c r="J27" s="50"/>
      <c r="K27" s="50" t="s">
        <v>56</v>
      </c>
      <c r="L27" s="52"/>
      <c r="M27" s="52"/>
      <c r="N27" s="50"/>
      <c r="O27" s="50"/>
      <c r="P27" s="51"/>
      <c r="Q27" s="50"/>
      <c r="R27" s="50"/>
      <c r="S27" s="52"/>
      <c r="T27" s="52"/>
      <c r="U27" s="53"/>
      <c r="V27" s="52"/>
      <c r="W27" s="54"/>
      <c r="X27" s="58">
        <f t="shared" si="0"/>
        <v>0</v>
      </c>
      <c r="Y27" s="65">
        <f t="shared" si="1"/>
        <v>0</v>
      </c>
      <c r="Z27" s="55">
        <f t="shared" si="3"/>
        <v>0</v>
      </c>
      <c r="AA27" s="55">
        <f t="shared" si="4"/>
        <v>0</v>
      </c>
      <c r="AB27" s="55">
        <f t="shared" si="5"/>
        <v>0</v>
      </c>
      <c r="AC27" s="55">
        <f t="shared" si="6"/>
        <v>0</v>
      </c>
      <c r="AD27" s="55">
        <f t="shared" si="7"/>
        <v>0</v>
      </c>
      <c r="AE27" s="55">
        <f t="shared" si="8"/>
        <v>4</v>
      </c>
      <c r="AF27" s="55">
        <f t="shared" si="9"/>
        <v>4</v>
      </c>
      <c r="AG27" s="55">
        <f t="shared" si="10"/>
        <v>0</v>
      </c>
      <c r="AH27" s="55">
        <f t="shared" si="11"/>
        <v>0</v>
      </c>
      <c r="AI27" s="55">
        <f t="shared" si="12"/>
        <v>0</v>
      </c>
      <c r="AJ27" s="55">
        <f t="shared" si="13"/>
        <v>0</v>
      </c>
      <c r="AK27" s="56">
        <f t="shared" si="14"/>
        <v>0</v>
      </c>
      <c r="AL27" s="56">
        <f t="shared" si="15"/>
        <v>0</v>
      </c>
      <c r="AM27" s="57">
        <f t="shared" si="16"/>
        <v>0</v>
      </c>
      <c r="AN27" s="58">
        <f t="shared" si="17"/>
        <v>0</v>
      </c>
      <c r="AO27" s="59">
        <v>41344</v>
      </c>
      <c r="AP27" s="13" t="s">
        <v>50</v>
      </c>
      <c r="AR27" s="13" t="str">
        <f t="shared" si="26"/>
        <v>BESSY</v>
      </c>
      <c r="AS27" s="13" t="str">
        <f t="shared" si="27"/>
        <v>Anthony</v>
      </c>
      <c r="AT27" s="13" t="str">
        <f t="shared" si="28"/>
        <v>Gleizé CC</v>
      </c>
      <c r="AU27" s="227">
        <f t="shared" si="25"/>
        <v>31505</v>
      </c>
      <c r="AV27" s="105" t="str">
        <f t="shared" si="29"/>
        <v>69</v>
      </c>
      <c r="AW27" s="13">
        <f t="shared" si="30"/>
        <v>4</v>
      </c>
      <c r="AX27" s="13">
        <f t="shared" si="31"/>
        <v>0</v>
      </c>
      <c r="AY27" s="13">
        <f t="shared" si="32"/>
        <v>0</v>
      </c>
    </row>
    <row r="28" spans="1:51" ht="13.5" customHeight="1" x14ac:dyDescent="0.25">
      <c r="A28" s="66" t="s">
        <v>156</v>
      </c>
      <c r="B28" s="67" t="s">
        <v>157</v>
      </c>
      <c r="C28" s="68" t="s">
        <v>442</v>
      </c>
      <c r="D28" s="69" t="s">
        <v>35</v>
      </c>
      <c r="E28" s="70">
        <v>31282</v>
      </c>
      <c r="F28" s="71"/>
      <c r="G28" s="72" t="s">
        <v>56</v>
      </c>
      <c r="H28" s="72"/>
      <c r="I28" s="73" t="s">
        <v>56</v>
      </c>
      <c r="J28" s="72"/>
      <c r="K28" s="72"/>
      <c r="L28" s="74"/>
      <c r="M28" s="74"/>
      <c r="N28" s="72"/>
      <c r="O28" s="72"/>
      <c r="P28" s="73"/>
      <c r="Q28" s="72"/>
      <c r="R28" s="72"/>
      <c r="S28" s="74"/>
      <c r="T28" s="74"/>
      <c r="U28" s="75"/>
      <c r="V28" s="74"/>
      <c r="W28" s="76"/>
      <c r="X28" s="77">
        <f t="shared" si="0"/>
        <v>0</v>
      </c>
      <c r="Y28" s="78">
        <f t="shared" si="1"/>
        <v>1</v>
      </c>
      <c r="Z28" s="79">
        <f t="shared" si="3"/>
        <v>1</v>
      </c>
      <c r="AA28" s="79">
        <f t="shared" si="4"/>
        <v>2</v>
      </c>
      <c r="AB28" s="79">
        <f t="shared" si="5"/>
        <v>0</v>
      </c>
      <c r="AC28" s="79">
        <f t="shared" si="6"/>
        <v>0</v>
      </c>
      <c r="AD28" s="79">
        <f t="shared" si="7"/>
        <v>0</v>
      </c>
      <c r="AE28" s="79">
        <f t="shared" si="8"/>
        <v>0</v>
      </c>
      <c r="AF28" s="79">
        <f t="shared" si="9"/>
        <v>0</v>
      </c>
      <c r="AG28" s="79">
        <f t="shared" si="10"/>
        <v>0</v>
      </c>
      <c r="AH28" s="79">
        <f t="shared" si="11"/>
        <v>0</v>
      </c>
      <c r="AI28" s="79">
        <f t="shared" si="12"/>
        <v>0</v>
      </c>
      <c r="AJ28" s="79">
        <f t="shared" si="13"/>
        <v>0</v>
      </c>
      <c r="AK28" s="80">
        <f t="shared" si="14"/>
        <v>0</v>
      </c>
      <c r="AL28" s="80">
        <f t="shared" si="15"/>
        <v>0</v>
      </c>
      <c r="AM28" s="81">
        <f t="shared" si="16"/>
        <v>0</v>
      </c>
      <c r="AN28" s="77">
        <f t="shared" si="17"/>
        <v>0</v>
      </c>
      <c r="AO28" s="82">
        <v>41351</v>
      </c>
      <c r="AP28" s="13" t="s">
        <v>50</v>
      </c>
      <c r="AQ28" s="13"/>
      <c r="AR28" s="13" t="str">
        <f t="shared" si="26"/>
        <v>BEUDET</v>
      </c>
      <c r="AS28" s="13" t="str">
        <f t="shared" si="27"/>
        <v>Yoann</v>
      </c>
      <c r="AT28" s="13" t="str">
        <f t="shared" si="28"/>
        <v>VS Longecourt en plaine</v>
      </c>
      <c r="AU28" s="227">
        <f t="shared" si="25"/>
        <v>31282</v>
      </c>
      <c r="AV28" s="105" t="str">
        <f t="shared" si="29"/>
        <v>21</v>
      </c>
      <c r="AW28" s="13">
        <f t="shared" si="30"/>
        <v>1</v>
      </c>
      <c r="AX28" s="13">
        <f t="shared" si="31"/>
        <v>0</v>
      </c>
      <c r="AY28" s="13">
        <f t="shared" si="32"/>
        <v>0</v>
      </c>
    </row>
    <row r="29" spans="1:51" ht="13.5" customHeight="1" x14ac:dyDescent="0.25">
      <c r="A29" s="44" t="s">
        <v>160</v>
      </c>
      <c r="B29" s="45" t="s">
        <v>161</v>
      </c>
      <c r="C29" s="46" t="s">
        <v>38</v>
      </c>
      <c r="D29" s="47" t="s">
        <v>39</v>
      </c>
      <c r="E29" s="48">
        <v>19520</v>
      </c>
      <c r="F29" s="49"/>
      <c r="G29" s="50"/>
      <c r="H29" s="50"/>
      <c r="I29" s="51"/>
      <c r="J29" s="50"/>
      <c r="K29" s="50"/>
      <c r="L29" s="52" t="s">
        <v>56</v>
      </c>
      <c r="M29" s="52"/>
      <c r="N29" s="50"/>
      <c r="O29" s="50"/>
      <c r="P29" s="51"/>
      <c r="Q29" s="50"/>
      <c r="R29" s="50"/>
      <c r="S29" s="52"/>
      <c r="T29" s="52" t="s">
        <v>56</v>
      </c>
      <c r="U29" s="53"/>
      <c r="V29" s="52"/>
      <c r="W29" s="54"/>
      <c r="X29" s="58">
        <f t="shared" si="0"/>
        <v>0</v>
      </c>
      <c r="Y29" s="65">
        <f t="shared" si="1"/>
        <v>0</v>
      </c>
      <c r="Z29" s="55">
        <f t="shared" si="3"/>
        <v>0</v>
      </c>
      <c r="AA29" s="55">
        <f t="shared" si="4"/>
        <v>0</v>
      </c>
      <c r="AB29" s="55">
        <f t="shared" si="5"/>
        <v>0</v>
      </c>
      <c r="AC29" s="55">
        <f t="shared" si="6"/>
        <v>0</v>
      </c>
      <c r="AD29" s="55">
        <f t="shared" si="7"/>
        <v>0</v>
      </c>
      <c r="AE29" s="55">
        <f t="shared" si="8"/>
        <v>0</v>
      </c>
      <c r="AF29" s="55">
        <f t="shared" si="9"/>
        <v>0</v>
      </c>
      <c r="AG29" s="55">
        <f t="shared" si="10"/>
        <v>5</v>
      </c>
      <c r="AH29" s="55">
        <f t="shared" si="11"/>
        <v>5</v>
      </c>
      <c r="AI29" s="55">
        <f t="shared" si="12"/>
        <v>0</v>
      </c>
      <c r="AJ29" s="55">
        <f t="shared" si="13"/>
        <v>0</v>
      </c>
      <c r="AK29" s="56">
        <f t="shared" si="14"/>
        <v>0</v>
      </c>
      <c r="AL29" s="56">
        <f t="shared" si="15"/>
        <v>0</v>
      </c>
      <c r="AM29" s="57">
        <f t="shared" si="16"/>
        <v>0</v>
      </c>
      <c r="AN29" s="58">
        <f t="shared" si="17"/>
        <v>0</v>
      </c>
      <c r="AO29" s="59">
        <v>41326</v>
      </c>
      <c r="AP29" s="8" t="s">
        <v>50</v>
      </c>
      <c r="AR29" s="13" t="str">
        <f t="shared" si="26"/>
        <v>BIGNON</v>
      </c>
      <c r="AS29" s="13" t="str">
        <f t="shared" si="27"/>
        <v>Elie</v>
      </c>
      <c r="AT29" s="13" t="str">
        <f t="shared" si="28"/>
        <v>Dynamic Riorges Vélo</v>
      </c>
      <c r="AU29" s="227">
        <f t="shared" si="25"/>
        <v>19520</v>
      </c>
      <c r="AV29" s="105" t="str">
        <f t="shared" si="29"/>
        <v>42</v>
      </c>
      <c r="AW29" s="13">
        <f t="shared" si="30"/>
        <v>5</v>
      </c>
      <c r="AX29" s="13">
        <f t="shared" si="31"/>
        <v>0</v>
      </c>
      <c r="AY29" s="13">
        <f t="shared" si="32"/>
        <v>0</v>
      </c>
    </row>
    <row r="30" spans="1:51" ht="13.5" customHeight="1" x14ac:dyDescent="0.25">
      <c r="A30" s="66" t="s">
        <v>162</v>
      </c>
      <c r="B30" s="67" t="s">
        <v>155</v>
      </c>
      <c r="C30" s="68" t="s">
        <v>62</v>
      </c>
      <c r="D30" s="69" t="s">
        <v>23</v>
      </c>
      <c r="E30" s="70">
        <v>27944</v>
      </c>
      <c r="F30" s="71"/>
      <c r="G30" s="72"/>
      <c r="H30" s="72"/>
      <c r="I30" s="73" t="s">
        <v>56</v>
      </c>
      <c r="J30" s="72"/>
      <c r="K30" s="72"/>
      <c r="L30" s="74"/>
      <c r="M30" s="74"/>
      <c r="N30" s="72"/>
      <c r="O30" s="72"/>
      <c r="P30" s="73"/>
      <c r="Q30" s="72"/>
      <c r="R30" s="72"/>
      <c r="S30" s="74"/>
      <c r="T30" s="74"/>
      <c r="U30" s="75"/>
      <c r="V30" s="74"/>
      <c r="W30" s="76"/>
      <c r="X30" s="77">
        <f t="shared" si="0"/>
        <v>0</v>
      </c>
      <c r="Y30" s="78">
        <f t="shared" si="1"/>
        <v>0</v>
      </c>
      <c r="Z30" s="79">
        <f t="shared" si="3"/>
        <v>0</v>
      </c>
      <c r="AA30" s="79">
        <f t="shared" si="4"/>
        <v>2</v>
      </c>
      <c r="AB30" s="79">
        <f t="shared" si="5"/>
        <v>2</v>
      </c>
      <c r="AC30" s="79">
        <f t="shared" si="6"/>
        <v>0</v>
      </c>
      <c r="AD30" s="79">
        <f t="shared" si="7"/>
        <v>0</v>
      </c>
      <c r="AE30" s="79">
        <f t="shared" si="8"/>
        <v>0</v>
      </c>
      <c r="AF30" s="79">
        <f t="shared" si="9"/>
        <v>0</v>
      </c>
      <c r="AG30" s="79">
        <f t="shared" si="10"/>
        <v>0</v>
      </c>
      <c r="AH30" s="79">
        <f t="shared" si="11"/>
        <v>0</v>
      </c>
      <c r="AI30" s="79">
        <f t="shared" si="12"/>
        <v>0</v>
      </c>
      <c r="AJ30" s="79">
        <f t="shared" si="13"/>
        <v>0</v>
      </c>
      <c r="AK30" s="80">
        <f t="shared" si="14"/>
        <v>0</v>
      </c>
      <c r="AL30" s="80">
        <f t="shared" si="15"/>
        <v>0</v>
      </c>
      <c r="AM30" s="81">
        <f t="shared" si="16"/>
        <v>0</v>
      </c>
      <c r="AN30" s="77">
        <f t="shared" si="17"/>
        <v>0</v>
      </c>
      <c r="AO30" s="82">
        <v>41344</v>
      </c>
      <c r="AP30" s="13" t="s">
        <v>50</v>
      </c>
      <c r="AR30" s="13" t="str">
        <f t="shared" si="26"/>
        <v>BOINON</v>
      </c>
      <c r="AS30" s="13" t="str">
        <f t="shared" si="27"/>
        <v>Sylvain</v>
      </c>
      <c r="AT30" s="13" t="str">
        <f t="shared" si="28"/>
        <v>AC Francheleins</v>
      </c>
      <c r="AU30" s="227">
        <f t="shared" si="25"/>
        <v>27944</v>
      </c>
      <c r="AV30" s="105" t="str">
        <f t="shared" si="29"/>
        <v>01</v>
      </c>
      <c r="AW30" s="13">
        <f t="shared" si="30"/>
        <v>2</v>
      </c>
      <c r="AX30" s="13">
        <f t="shared" si="31"/>
        <v>0</v>
      </c>
      <c r="AY30" s="13">
        <f t="shared" si="32"/>
        <v>0</v>
      </c>
    </row>
    <row r="31" spans="1:51" ht="13.5" customHeight="1" x14ac:dyDescent="0.25">
      <c r="A31" s="44" t="s">
        <v>163</v>
      </c>
      <c r="B31" s="45" t="s">
        <v>164</v>
      </c>
      <c r="C31" s="46" t="s">
        <v>28</v>
      </c>
      <c r="D31" s="47" t="s">
        <v>29</v>
      </c>
      <c r="E31" s="48">
        <v>21748</v>
      </c>
      <c r="F31" s="49"/>
      <c r="G31" s="50"/>
      <c r="H31" s="50"/>
      <c r="I31" s="51"/>
      <c r="J31" s="50"/>
      <c r="K31" s="50"/>
      <c r="L31" s="52"/>
      <c r="M31" s="52"/>
      <c r="N31" s="50"/>
      <c r="O31" s="50"/>
      <c r="P31" s="51"/>
      <c r="Q31" s="50"/>
      <c r="R31" s="50" t="s">
        <v>56</v>
      </c>
      <c r="S31" s="52"/>
      <c r="T31" s="52"/>
      <c r="U31" s="53"/>
      <c r="V31" s="52"/>
      <c r="W31" s="54"/>
      <c r="X31" s="58">
        <f t="shared" si="0"/>
        <v>0</v>
      </c>
      <c r="Y31" s="65">
        <f t="shared" si="1"/>
        <v>0</v>
      </c>
      <c r="Z31" s="55">
        <f t="shared" si="3"/>
        <v>0</v>
      </c>
      <c r="AA31" s="55">
        <f t="shared" si="4"/>
        <v>0</v>
      </c>
      <c r="AB31" s="55">
        <f t="shared" si="5"/>
        <v>0</v>
      </c>
      <c r="AC31" s="55">
        <f t="shared" si="6"/>
        <v>3</v>
      </c>
      <c r="AD31" s="55">
        <f t="shared" si="7"/>
        <v>3</v>
      </c>
      <c r="AE31" s="55">
        <f t="shared" si="8"/>
        <v>0</v>
      </c>
      <c r="AF31" s="55">
        <f t="shared" si="9"/>
        <v>0</v>
      </c>
      <c r="AG31" s="55">
        <f t="shared" si="10"/>
        <v>0</v>
      </c>
      <c r="AH31" s="55">
        <f t="shared" si="11"/>
        <v>0</v>
      </c>
      <c r="AI31" s="55">
        <f t="shared" si="12"/>
        <v>0</v>
      </c>
      <c r="AJ31" s="55">
        <f t="shared" si="13"/>
        <v>0</v>
      </c>
      <c r="AK31" s="56">
        <f t="shared" si="14"/>
        <v>0</v>
      </c>
      <c r="AL31" s="56">
        <f t="shared" si="15"/>
        <v>0</v>
      </c>
      <c r="AM31" s="57">
        <f t="shared" si="16"/>
        <v>0</v>
      </c>
      <c r="AN31" s="58">
        <f t="shared" si="17"/>
        <v>0</v>
      </c>
      <c r="AO31" s="59">
        <v>41329</v>
      </c>
      <c r="AP31" s="13" t="s">
        <v>310</v>
      </c>
      <c r="AR31" s="13" t="str">
        <f t="shared" si="26"/>
        <v>BONDETTI</v>
      </c>
      <c r="AS31" s="13" t="str">
        <f t="shared" si="27"/>
        <v>Aldo</v>
      </c>
      <c r="AT31" s="13" t="str">
        <f t="shared" si="28"/>
        <v>VC Corbas</v>
      </c>
      <c r="AU31" s="227">
        <f t="shared" si="25"/>
        <v>21748</v>
      </c>
      <c r="AV31" s="105" t="str">
        <f t="shared" si="29"/>
        <v>69</v>
      </c>
      <c r="AW31" s="13">
        <f t="shared" si="30"/>
        <v>3</v>
      </c>
      <c r="AX31" s="13">
        <f t="shared" si="31"/>
        <v>0</v>
      </c>
      <c r="AY31" s="13">
        <f t="shared" si="32"/>
        <v>0</v>
      </c>
    </row>
    <row r="32" spans="1:51" ht="13.5" customHeight="1" x14ac:dyDescent="0.25">
      <c r="A32" s="66" t="s">
        <v>165</v>
      </c>
      <c r="B32" s="67" t="s">
        <v>166</v>
      </c>
      <c r="C32" s="68" t="s">
        <v>303</v>
      </c>
      <c r="D32" s="69" t="s">
        <v>39</v>
      </c>
      <c r="E32" s="70">
        <v>19616</v>
      </c>
      <c r="F32" s="71"/>
      <c r="G32" s="72" t="s">
        <v>56</v>
      </c>
      <c r="H32" s="72"/>
      <c r="I32" s="73"/>
      <c r="J32" s="72"/>
      <c r="K32" s="72"/>
      <c r="L32" s="74"/>
      <c r="M32" s="74"/>
      <c r="N32" s="72"/>
      <c r="O32" s="72"/>
      <c r="P32" s="73"/>
      <c r="Q32" s="72"/>
      <c r="R32" s="72" t="s">
        <v>56</v>
      </c>
      <c r="S32" s="74"/>
      <c r="T32" s="74"/>
      <c r="U32" s="75"/>
      <c r="V32" s="74"/>
      <c r="W32" s="76"/>
      <c r="X32" s="77">
        <f t="shared" si="0"/>
        <v>0</v>
      </c>
      <c r="Y32" s="78">
        <f t="shared" si="1"/>
        <v>1</v>
      </c>
      <c r="Z32" s="79">
        <f t="shared" si="3"/>
        <v>1</v>
      </c>
      <c r="AA32" s="79">
        <f t="shared" si="4"/>
        <v>0</v>
      </c>
      <c r="AB32" s="79">
        <f t="shared" si="5"/>
        <v>0</v>
      </c>
      <c r="AC32" s="79">
        <f t="shared" si="6"/>
        <v>3</v>
      </c>
      <c r="AD32" s="79">
        <f t="shared" si="7"/>
        <v>0</v>
      </c>
      <c r="AE32" s="79">
        <f t="shared" si="8"/>
        <v>0</v>
      </c>
      <c r="AF32" s="79">
        <f t="shared" si="9"/>
        <v>0</v>
      </c>
      <c r="AG32" s="79">
        <f t="shared" si="10"/>
        <v>0</v>
      </c>
      <c r="AH32" s="79">
        <f t="shared" si="11"/>
        <v>0</v>
      </c>
      <c r="AI32" s="79">
        <f t="shared" si="12"/>
        <v>0</v>
      </c>
      <c r="AJ32" s="79">
        <f t="shared" si="13"/>
        <v>0</v>
      </c>
      <c r="AK32" s="80">
        <f t="shared" si="14"/>
        <v>0</v>
      </c>
      <c r="AL32" s="80">
        <f t="shared" si="15"/>
        <v>0</v>
      </c>
      <c r="AM32" s="81">
        <f t="shared" si="16"/>
        <v>0</v>
      </c>
      <c r="AN32" s="77">
        <f t="shared" si="17"/>
        <v>0</v>
      </c>
      <c r="AO32" s="82">
        <v>41326</v>
      </c>
      <c r="AP32" s="13" t="s">
        <v>50</v>
      </c>
      <c r="AR32" s="13" t="str">
        <f t="shared" si="26"/>
        <v>BOUCHET</v>
      </c>
      <c r="AS32" s="13" t="str">
        <f t="shared" si="27"/>
        <v>Bernard</v>
      </c>
      <c r="AT32" s="13" t="str">
        <f t="shared" si="28"/>
        <v>VS Fraisses</v>
      </c>
      <c r="AU32" s="227">
        <f t="shared" si="25"/>
        <v>19616</v>
      </c>
      <c r="AV32" s="105" t="str">
        <f t="shared" si="29"/>
        <v>42</v>
      </c>
      <c r="AW32" s="13">
        <f t="shared" si="30"/>
        <v>1</v>
      </c>
      <c r="AX32" s="13">
        <f t="shared" si="31"/>
        <v>0</v>
      </c>
      <c r="AY32" s="13">
        <f t="shared" si="32"/>
        <v>0</v>
      </c>
    </row>
    <row r="33" spans="1:51" ht="13.5" customHeight="1" x14ac:dyDescent="0.25">
      <c r="A33" s="44" t="s">
        <v>467</v>
      </c>
      <c r="B33" s="45" t="s">
        <v>98</v>
      </c>
      <c r="C33" s="46" t="s">
        <v>468</v>
      </c>
      <c r="D33" s="47" t="s">
        <v>469</v>
      </c>
      <c r="E33" s="48">
        <v>26124</v>
      </c>
      <c r="F33" s="49"/>
      <c r="G33" s="50"/>
      <c r="H33" s="50"/>
      <c r="I33" s="51"/>
      <c r="J33" s="50"/>
      <c r="K33" s="50"/>
      <c r="L33" s="52"/>
      <c r="M33" s="52"/>
      <c r="N33" s="50"/>
      <c r="O33" s="50"/>
      <c r="P33" s="51"/>
      <c r="Q33" s="50"/>
      <c r="R33" s="50"/>
      <c r="S33" s="52" t="s">
        <v>56</v>
      </c>
      <c r="T33" s="52"/>
      <c r="U33" s="53"/>
      <c r="V33" s="52"/>
      <c r="W33" s="54"/>
      <c r="X33" s="58">
        <f t="shared" si="0"/>
        <v>0</v>
      </c>
      <c r="Y33" s="65">
        <f t="shared" si="1"/>
        <v>0</v>
      </c>
      <c r="Z33" s="55">
        <f t="shared" si="3"/>
        <v>0</v>
      </c>
      <c r="AA33" s="55">
        <f t="shared" si="4"/>
        <v>0</v>
      </c>
      <c r="AB33" s="55">
        <f t="shared" si="5"/>
        <v>0</v>
      </c>
      <c r="AC33" s="55">
        <f t="shared" si="6"/>
        <v>0</v>
      </c>
      <c r="AD33" s="55">
        <f t="shared" si="7"/>
        <v>0</v>
      </c>
      <c r="AE33" s="55">
        <f t="shared" si="8"/>
        <v>4</v>
      </c>
      <c r="AF33" s="55">
        <f t="shared" si="9"/>
        <v>4</v>
      </c>
      <c r="AG33" s="55">
        <f t="shared" si="10"/>
        <v>0</v>
      </c>
      <c r="AH33" s="55">
        <f t="shared" si="11"/>
        <v>0</v>
      </c>
      <c r="AI33" s="55">
        <f t="shared" si="12"/>
        <v>0</v>
      </c>
      <c r="AJ33" s="55">
        <f t="shared" si="13"/>
        <v>0</v>
      </c>
      <c r="AK33" s="56">
        <f t="shared" si="14"/>
        <v>0</v>
      </c>
      <c r="AL33" s="56">
        <f t="shared" si="15"/>
        <v>0</v>
      </c>
      <c r="AM33" s="57">
        <f t="shared" si="16"/>
        <v>0</v>
      </c>
      <c r="AN33" s="58">
        <f t="shared" si="17"/>
        <v>0</v>
      </c>
      <c r="AO33" s="59">
        <v>41357</v>
      </c>
      <c r="AP33" s="13" t="s">
        <v>50</v>
      </c>
      <c r="AR33" s="13" t="str">
        <f t="shared" si="26"/>
        <v>BOUGAIN</v>
      </c>
      <c r="AS33" s="13" t="str">
        <f t="shared" si="27"/>
        <v>David</v>
      </c>
      <c r="AT33" s="13" t="str">
        <f t="shared" si="28"/>
        <v>Team SPOC Nice</v>
      </c>
      <c r="AU33" s="227">
        <f t="shared" si="25"/>
        <v>26124</v>
      </c>
      <c r="AV33" s="105" t="str">
        <f t="shared" si="29"/>
        <v>06</v>
      </c>
      <c r="AW33" s="13">
        <f t="shared" si="30"/>
        <v>4</v>
      </c>
      <c r="AX33" s="13">
        <f t="shared" si="31"/>
        <v>0</v>
      </c>
      <c r="AY33" s="13">
        <f t="shared" si="32"/>
        <v>0</v>
      </c>
    </row>
    <row r="34" spans="1:51" ht="13.5" customHeight="1" x14ac:dyDescent="0.25">
      <c r="A34" s="66" t="s">
        <v>167</v>
      </c>
      <c r="B34" s="67" t="s">
        <v>168</v>
      </c>
      <c r="C34" s="68" t="s">
        <v>320</v>
      </c>
      <c r="D34" s="69" t="s">
        <v>23</v>
      </c>
      <c r="E34" s="70">
        <v>21798</v>
      </c>
      <c r="F34" s="71"/>
      <c r="G34" s="72"/>
      <c r="H34" s="72"/>
      <c r="I34" s="73"/>
      <c r="J34" s="72"/>
      <c r="K34" s="72"/>
      <c r="L34" s="74" t="s">
        <v>56</v>
      </c>
      <c r="M34" s="74"/>
      <c r="N34" s="72"/>
      <c r="O34" s="72"/>
      <c r="P34" s="73"/>
      <c r="Q34" s="72"/>
      <c r="R34" s="72"/>
      <c r="S34" s="74"/>
      <c r="T34" s="74"/>
      <c r="U34" s="75"/>
      <c r="V34" s="74"/>
      <c r="W34" s="76"/>
      <c r="X34" s="77">
        <f t="shared" si="0"/>
        <v>0</v>
      </c>
      <c r="Y34" s="78">
        <f t="shared" si="1"/>
        <v>0</v>
      </c>
      <c r="Z34" s="79">
        <f t="shared" si="3"/>
        <v>0</v>
      </c>
      <c r="AA34" s="79">
        <f t="shared" si="4"/>
        <v>0</v>
      </c>
      <c r="AB34" s="79">
        <f t="shared" si="5"/>
        <v>0</v>
      </c>
      <c r="AC34" s="79">
        <f t="shared" si="6"/>
        <v>0</v>
      </c>
      <c r="AD34" s="79">
        <f t="shared" si="7"/>
        <v>0</v>
      </c>
      <c r="AE34" s="79">
        <f t="shared" si="8"/>
        <v>0</v>
      </c>
      <c r="AF34" s="79">
        <f t="shared" si="9"/>
        <v>0</v>
      </c>
      <c r="AG34" s="79">
        <f t="shared" si="10"/>
        <v>5</v>
      </c>
      <c r="AH34" s="79">
        <f t="shared" si="11"/>
        <v>5</v>
      </c>
      <c r="AI34" s="79">
        <f t="shared" si="12"/>
        <v>0</v>
      </c>
      <c r="AJ34" s="79">
        <f t="shared" si="13"/>
        <v>0</v>
      </c>
      <c r="AK34" s="80">
        <f t="shared" si="14"/>
        <v>0</v>
      </c>
      <c r="AL34" s="80">
        <f t="shared" si="15"/>
        <v>0</v>
      </c>
      <c r="AM34" s="81">
        <f t="shared" si="16"/>
        <v>0</v>
      </c>
      <c r="AN34" s="77">
        <f t="shared" si="17"/>
        <v>0</v>
      </c>
      <c r="AO34" s="82">
        <v>41333</v>
      </c>
      <c r="AP34" s="8" t="s">
        <v>50</v>
      </c>
      <c r="AR34" s="13" t="str">
        <f t="shared" si="26"/>
        <v>BOURGEON</v>
      </c>
      <c r="AS34" s="13" t="str">
        <f t="shared" si="27"/>
        <v>J.Claude</v>
      </c>
      <c r="AT34" s="13" t="str">
        <f t="shared" si="28"/>
        <v>CC Replonges</v>
      </c>
      <c r="AU34" s="227">
        <f t="shared" si="25"/>
        <v>21798</v>
      </c>
      <c r="AV34" s="105" t="str">
        <f t="shared" si="29"/>
        <v>01</v>
      </c>
      <c r="AW34" s="13">
        <f t="shared" si="30"/>
        <v>5</v>
      </c>
      <c r="AX34" s="13">
        <f t="shared" si="31"/>
        <v>0</v>
      </c>
      <c r="AY34" s="13">
        <f t="shared" si="32"/>
        <v>0</v>
      </c>
    </row>
    <row r="35" spans="1:51" ht="13.5" customHeight="1" x14ac:dyDescent="0.25">
      <c r="A35" s="44" t="s">
        <v>169</v>
      </c>
      <c r="B35" s="45" t="s">
        <v>168</v>
      </c>
      <c r="C35" s="46" t="s">
        <v>322</v>
      </c>
      <c r="D35" s="47">
        <v>42</v>
      </c>
      <c r="E35" s="48">
        <v>19259</v>
      </c>
      <c r="F35" s="49"/>
      <c r="G35" s="50"/>
      <c r="H35" s="50"/>
      <c r="I35" s="51"/>
      <c r="J35" s="50"/>
      <c r="K35" s="50"/>
      <c r="L35" s="52"/>
      <c r="M35" s="52"/>
      <c r="N35" s="50"/>
      <c r="O35" s="50"/>
      <c r="P35" s="51"/>
      <c r="Q35" s="50"/>
      <c r="R35" s="50"/>
      <c r="S35" s="52"/>
      <c r="T35" s="52" t="s">
        <v>56</v>
      </c>
      <c r="U35" s="53"/>
      <c r="V35" s="52"/>
      <c r="W35" s="54"/>
      <c r="X35" s="58">
        <f t="shared" si="0"/>
        <v>0</v>
      </c>
      <c r="Y35" s="65">
        <f t="shared" si="1"/>
        <v>0</v>
      </c>
      <c r="Z35" s="55">
        <f t="shared" si="3"/>
        <v>0</v>
      </c>
      <c r="AA35" s="55">
        <f t="shared" si="4"/>
        <v>0</v>
      </c>
      <c r="AB35" s="55">
        <f t="shared" si="5"/>
        <v>0</v>
      </c>
      <c r="AC35" s="55">
        <f t="shared" si="6"/>
        <v>0</v>
      </c>
      <c r="AD35" s="55">
        <f t="shared" si="7"/>
        <v>0</v>
      </c>
      <c r="AE35" s="55">
        <f t="shared" si="8"/>
        <v>0</v>
      </c>
      <c r="AF35" s="55">
        <f t="shared" si="9"/>
        <v>0</v>
      </c>
      <c r="AG35" s="55">
        <f t="shared" si="10"/>
        <v>5</v>
      </c>
      <c r="AH35" s="55">
        <f t="shared" si="11"/>
        <v>5</v>
      </c>
      <c r="AI35" s="55">
        <f t="shared" si="12"/>
        <v>0</v>
      </c>
      <c r="AJ35" s="55">
        <f t="shared" si="13"/>
        <v>0</v>
      </c>
      <c r="AK35" s="56">
        <f t="shared" si="14"/>
        <v>0</v>
      </c>
      <c r="AL35" s="56">
        <f t="shared" si="15"/>
        <v>0</v>
      </c>
      <c r="AM35" s="57">
        <f t="shared" si="16"/>
        <v>0</v>
      </c>
      <c r="AN35" s="58">
        <f t="shared" si="17"/>
        <v>0</v>
      </c>
      <c r="AO35" s="59">
        <v>41360</v>
      </c>
      <c r="AP35" s="13" t="s">
        <v>50</v>
      </c>
      <c r="AR35" s="13" t="str">
        <f t="shared" si="26"/>
        <v>BOURRICAND</v>
      </c>
      <c r="AS35" s="13" t="str">
        <f t="shared" si="27"/>
        <v>J.Claude</v>
      </c>
      <c r="AT35" s="13" t="str">
        <f t="shared" si="28"/>
        <v>CSADN Roanne Mably</v>
      </c>
      <c r="AU35" s="227">
        <f t="shared" si="25"/>
        <v>19259</v>
      </c>
      <c r="AV35" s="105">
        <f t="shared" si="29"/>
        <v>42</v>
      </c>
      <c r="AW35" s="13">
        <f t="shared" si="30"/>
        <v>5</v>
      </c>
      <c r="AX35" s="13">
        <f t="shared" si="31"/>
        <v>0</v>
      </c>
      <c r="AY35" s="13">
        <f t="shared" si="32"/>
        <v>0</v>
      </c>
    </row>
    <row r="36" spans="1:51" ht="13.5" customHeight="1" x14ac:dyDescent="0.25">
      <c r="A36" s="66" t="s">
        <v>170</v>
      </c>
      <c r="B36" s="67" t="s">
        <v>171</v>
      </c>
      <c r="C36" s="68" t="s">
        <v>317</v>
      </c>
      <c r="D36" s="69" t="s">
        <v>297</v>
      </c>
      <c r="E36" s="70">
        <v>26516</v>
      </c>
      <c r="F36" s="71"/>
      <c r="G36" s="72"/>
      <c r="H36" s="72"/>
      <c r="I36" s="73" t="s">
        <v>56</v>
      </c>
      <c r="J36" s="72"/>
      <c r="K36" s="72"/>
      <c r="L36" s="74"/>
      <c r="M36" s="74"/>
      <c r="N36" s="72"/>
      <c r="O36" s="72"/>
      <c r="P36" s="73"/>
      <c r="Q36" s="72"/>
      <c r="R36" s="72"/>
      <c r="S36" s="74"/>
      <c r="T36" s="74"/>
      <c r="U36" s="75"/>
      <c r="V36" s="74"/>
      <c r="W36" s="76"/>
      <c r="X36" s="77">
        <f t="shared" si="0"/>
        <v>0</v>
      </c>
      <c r="Y36" s="78">
        <f t="shared" si="1"/>
        <v>0</v>
      </c>
      <c r="Z36" s="79">
        <f t="shared" si="3"/>
        <v>0</v>
      </c>
      <c r="AA36" s="79">
        <f t="shared" si="4"/>
        <v>2</v>
      </c>
      <c r="AB36" s="79">
        <f t="shared" si="5"/>
        <v>2</v>
      </c>
      <c r="AC36" s="79">
        <f t="shared" si="6"/>
        <v>0</v>
      </c>
      <c r="AD36" s="79">
        <f t="shared" si="7"/>
        <v>0</v>
      </c>
      <c r="AE36" s="79">
        <f t="shared" si="8"/>
        <v>0</v>
      </c>
      <c r="AF36" s="79">
        <f t="shared" si="9"/>
        <v>0</v>
      </c>
      <c r="AG36" s="79">
        <f t="shared" si="10"/>
        <v>0</v>
      </c>
      <c r="AH36" s="79">
        <f t="shared" si="11"/>
        <v>0</v>
      </c>
      <c r="AI36" s="79">
        <f t="shared" si="12"/>
        <v>0</v>
      </c>
      <c r="AJ36" s="79">
        <f t="shared" si="13"/>
        <v>0</v>
      </c>
      <c r="AK36" s="80">
        <f t="shared" si="14"/>
        <v>0</v>
      </c>
      <c r="AL36" s="80">
        <f t="shared" si="15"/>
        <v>0</v>
      </c>
      <c r="AM36" s="81">
        <f t="shared" si="16"/>
        <v>0</v>
      </c>
      <c r="AN36" s="77">
        <f t="shared" si="17"/>
        <v>0</v>
      </c>
      <c r="AO36" s="82">
        <v>41372</v>
      </c>
      <c r="AP36" s="13" t="s">
        <v>50</v>
      </c>
      <c r="AR36" s="13" t="str">
        <f t="shared" si="26"/>
        <v>BRET</v>
      </c>
      <c r="AS36" s="13" t="str">
        <f t="shared" si="27"/>
        <v>Christophe</v>
      </c>
      <c r="AT36" s="13" t="str">
        <f t="shared" si="28"/>
        <v>AC Neuville</v>
      </c>
      <c r="AU36" s="227">
        <f t="shared" si="25"/>
        <v>26516</v>
      </c>
      <c r="AV36" s="105" t="str">
        <f t="shared" si="29"/>
        <v>86</v>
      </c>
      <c r="AW36" s="13">
        <f t="shared" si="30"/>
        <v>2</v>
      </c>
      <c r="AX36" s="13">
        <f t="shared" si="31"/>
        <v>0</v>
      </c>
      <c r="AY36" s="13">
        <f t="shared" si="32"/>
        <v>0</v>
      </c>
    </row>
    <row r="37" spans="1:51" ht="13.5" customHeight="1" x14ac:dyDescent="0.25">
      <c r="A37" s="44" t="s">
        <v>1336</v>
      </c>
      <c r="B37" s="45" t="s">
        <v>18</v>
      </c>
      <c r="C37" s="46" t="s">
        <v>19</v>
      </c>
      <c r="D37" s="47">
        <v>71</v>
      </c>
      <c r="E37" s="48">
        <v>22967</v>
      </c>
      <c r="F37" s="49"/>
      <c r="G37" s="50"/>
      <c r="H37" s="50" t="s">
        <v>56</v>
      </c>
      <c r="I37" s="51"/>
      <c r="J37" s="50" t="s">
        <v>56</v>
      </c>
      <c r="K37" s="50"/>
      <c r="L37" s="52"/>
      <c r="M37" s="52"/>
      <c r="N37" s="50"/>
      <c r="O37" s="50"/>
      <c r="P37" s="51"/>
      <c r="Q37" s="50"/>
      <c r="R37" s="50"/>
      <c r="S37" s="52"/>
      <c r="T37" s="52"/>
      <c r="U37" s="53"/>
      <c r="V37" s="52"/>
      <c r="W37" s="54"/>
      <c r="X37" s="58">
        <f t="shared" si="0"/>
        <v>0</v>
      </c>
      <c r="Y37" s="65">
        <v>0</v>
      </c>
      <c r="Z37" s="55">
        <f t="shared" si="3"/>
        <v>0</v>
      </c>
      <c r="AA37" s="55">
        <f t="shared" si="4"/>
        <v>2</v>
      </c>
      <c r="AB37" s="55">
        <f t="shared" si="5"/>
        <v>2</v>
      </c>
      <c r="AC37" s="55">
        <f t="shared" si="6"/>
        <v>3</v>
      </c>
      <c r="AD37" s="55">
        <f t="shared" si="7"/>
        <v>0</v>
      </c>
      <c r="AE37" s="55">
        <f t="shared" si="8"/>
        <v>0</v>
      </c>
      <c r="AF37" s="55">
        <f t="shared" si="9"/>
        <v>0</v>
      </c>
      <c r="AG37" s="55">
        <f t="shared" si="10"/>
        <v>0</v>
      </c>
      <c r="AH37" s="55">
        <f t="shared" si="11"/>
        <v>0</v>
      </c>
      <c r="AI37" s="55">
        <f t="shared" si="12"/>
        <v>0</v>
      </c>
      <c r="AJ37" s="55">
        <v>0</v>
      </c>
      <c r="AK37" s="56"/>
      <c r="AL37" s="56">
        <v>0</v>
      </c>
      <c r="AM37" s="57">
        <f t="shared" si="16"/>
        <v>0</v>
      </c>
      <c r="AN37" s="58">
        <f t="shared" si="17"/>
        <v>0</v>
      </c>
      <c r="AO37" s="59">
        <v>41335</v>
      </c>
      <c r="AP37" s="15"/>
      <c r="AQ37" s="15" t="s">
        <v>127</v>
      </c>
      <c r="AR37" s="13" t="str">
        <f t="shared" si="26"/>
        <v>BROE</v>
      </c>
      <c r="AS37" s="13" t="str">
        <f t="shared" si="27"/>
        <v>Pascal</v>
      </c>
      <c r="AT37" s="13" t="str">
        <f t="shared" si="28"/>
        <v>UV Chalon</v>
      </c>
      <c r="AU37" s="227">
        <f t="shared" si="25"/>
        <v>22967</v>
      </c>
      <c r="AV37" s="105">
        <f t="shared" si="29"/>
        <v>71</v>
      </c>
      <c r="AW37" s="13">
        <f t="shared" si="30"/>
        <v>2</v>
      </c>
      <c r="AX37" s="13">
        <f t="shared" si="31"/>
        <v>0</v>
      </c>
      <c r="AY37" s="13">
        <f t="shared" si="32"/>
        <v>0</v>
      </c>
    </row>
    <row r="38" spans="1:51" ht="13.5" customHeight="1" x14ac:dyDescent="0.25">
      <c r="A38" s="66" t="s">
        <v>455</v>
      </c>
      <c r="B38" s="67" t="s">
        <v>347</v>
      </c>
      <c r="C38" s="68" t="s">
        <v>356</v>
      </c>
      <c r="D38" s="69" t="s">
        <v>300</v>
      </c>
      <c r="E38" s="70"/>
      <c r="F38" s="71"/>
      <c r="G38" s="72"/>
      <c r="H38" s="72" t="s">
        <v>56</v>
      </c>
      <c r="I38" s="73"/>
      <c r="J38" s="72"/>
      <c r="K38" s="72"/>
      <c r="L38" s="74"/>
      <c r="M38" s="74"/>
      <c r="N38" s="72"/>
      <c r="O38" s="72"/>
      <c r="P38" s="73"/>
      <c r="Q38" s="72"/>
      <c r="R38" s="72"/>
      <c r="S38" s="74" t="s">
        <v>56</v>
      </c>
      <c r="T38" s="74"/>
      <c r="U38" s="75"/>
      <c r="V38" s="74"/>
      <c r="W38" s="76"/>
      <c r="X38" s="77">
        <f t="shared" si="0"/>
        <v>0</v>
      </c>
      <c r="Y38" s="78">
        <f t="shared" ref="Y38:Y101" si="33">IF(OR(G38="X",P38="X",),1,0)</f>
        <v>0</v>
      </c>
      <c r="Z38" s="79">
        <f t="shared" si="3"/>
        <v>0</v>
      </c>
      <c r="AA38" s="79">
        <f t="shared" si="4"/>
        <v>2</v>
      </c>
      <c r="AB38" s="79">
        <f t="shared" si="5"/>
        <v>2</v>
      </c>
      <c r="AC38" s="79">
        <f t="shared" si="6"/>
        <v>0</v>
      </c>
      <c r="AD38" s="79">
        <f t="shared" si="7"/>
        <v>0</v>
      </c>
      <c r="AE38" s="79">
        <f t="shared" si="8"/>
        <v>4</v>
      </c>
      <c r="AF38" s="79">
        <f t="shared" si="9"/>
        <v>0</v>
      </c>
      <c r="AG38" s="79">
        <f t="shared" si="10"/>
        <v>0</v>
      </c>
      <c r="AH38" s="79">
        <f t="shared" si="11"/>
        <v>0</v>
      </c>
      <c r="AI38" s="79">
        <f t="shared" si="12"/>
        <v>0</v>
      </c>
      <c r="AJ38" s="79">
        <f t="shared" ref="AJ38:AJ64" si="34">IF((AI38-AH38-AF38-AD38-AB38-Y38&gt;=6),6,0)</f>
        <v>0</v>
      </c>
      <c r="AK38" s="80">
        <f t="shared" ref="AK38:AK64" si="35">IF(U38="x",7,0)</f>
        <v>0</v>
      </c>
      <c r="AL38" s="80">
        <f t="shared" ref="AL38:AL64" si="36">IF((AK38-AJ38-AH38-AF38-AD38-AB38-Y38&gt;=7),"F",0)</f>
        <v>0</v>
      </c>
      <c r="AM38" s="81">
        <f t="shared" si="16"/>
        <v>0</v>
      </c>
      <c r="AN38" s="77">
        <f t="shared" si="17"/>
        <v>0</v>
      </c>
      <c r="AO38" s="82">
        <v>41353</v>
      </c>
      <c r="AP38" s="13" t="s">
        <v>50</v>
      </c>
      <c r="AQ38" s="13" t="s">
        <v>456</v>
      </c>
      <c r="AR38" s="13" t="str">
        <f t="shared" si="26"/>
        <v>BUHLER</v>
      </c>
      <c r="AS38" s="13" t="str">
        <f t="shared" si="27"/>
        <v>Noël</v>
      </c>
      <c r="AT38" s="13" t="str">
        <f t="shared" si="28"/>
        <v>CC Etupes</v>
      </c>
      <c r="AU38" s="227">
        <f t="shared" si="25"/>
        <v>0</v>
      </c>
      <c r="AV38" s="105" t="str">
        <f t="shared" si="29"/>
        <v>25</v>
      </c>
      <c r="AW38" s="13">
        <f t="shared" si="30"/>
        <v>2</v>
      </c>
      <c r="AX38" s="13">
        <f t="shared" si="31"/>
        <v>0</v>
      </c>
      <c r="AY38" s="13">
        <f t="shared" si="32"/>
        <v>0</v>
      </c>
    </row>
    <row r="39" spans="1:51" ht="13.5" customHeight="1" x14ac:dyDescent="0.25">
      <c r="A39" s="44" t="s">
        <v>173</v>
      </c>
      <c r="B39" s="45" t="s">
        <v>143</v>
      </c>
      <c r="C39" s="46" t="s">
        <v>315</v>
      </c>
      <c r="D39" s="47" t="s">
        <v>23</v>
      </c>
      <c r="E39" s="48"/>
      <c r="F39" s="49"/>
      <c r="G39" s="50"/>
      <c r="H39" s="50"/>
      <c r="I39" s="51"/>
      <c r="J39" s="50"/>
      <c r="K39" s="50"/>
      <c r="L39" s="52" t="s">
        <v>56</v>
      </c>
      <c r="M39" s="52"/>
      <c r="N39" s="50"/>
      <c r="O39" s="50"/>
      <c r="P39" s="51"/>
      <c r="Q39" s="50"/>
      <c r="R39" s="50"/>
      <c r="S39" s="52"/>
      <c r="T39" s="52"/>
      <c r="U39" s="53"/>
      <c r="V39" s="52"/>
      <c r="W39" s="54"/>
      <c r="X39" s="58">
        <f t="shared" si="0"/>
        <v>0</v>
      </c>
      <c r="Y39" s="65">
        <f t="shared" si="33"/>
        <v>0</v>
      </c>
      <c r="Z39" s="55">
        <f t="shared" si="3"/>
        <v>0</v>
      </c>
      <c r="AA39" s="55">
        <f t="shared" si="4"/>
        <v>0</v>
      </c>
      <c r="AB39" s="55">
        <f t="shared" si="5"/>
        <v>0</v>
      </c>
      <c r="AC39" s="55">
        <f t="shared" si="6"/>
        <v>0</v>
      </c>
      <c r="AD39" s="55">
        <f t="shared" si="7"/>
        <v>0</v>
      </c>
      <c r="AE39" s="55">
        <f t="shared" si="8"/>
        <v>0</v>
      </c>
      <c r="AF39" s="55">
        <f t="shared" si="9"/>
        <v>0</v>
      </c>
      <c r="AG39" s="55">
        <f t="shared" si="10"/>
        <v>5</v>
      </c>
      <c r="AH39" s="55">
        <f t="shared" si="11"/>
        <v>5</v>
      </c>
      <c r="AI39" s="55">
        <f t="shared" si="12"/>
        <v>0</v>
      </c>
      <c r="AJ39" s="55">
        <f t="shared" si="34"/>
        <v>0</v>
      </c>
      <c r="AK39" s="56">
        <f t="shared" si="35"/>
        <v>0</v>
      </c>
      <c r="AL39" s="56">
        <f t="shared" si="36"/>
        <v>0</v>
      </c>
      <c r="AM39" s="57">
        <f t="shared" si="16"/>
        <v>0</v>
      </c>
      <c r="AN39" s="58">
        <f t="shared" si="17"/>
        <v>0</v>
      </c>
      <c r="AO39" s="59">
        <v>41353</v>
      </c>
      <c r="AP39" s="13" t="s">
        <v>50</v>
      </c>
      <c r="AQ39" s="13" t="s">
        <v>456</v>
      </c>
      <c r="AR39" s="13" t="str">
        <f t="shared" si="26"/>
        <v>CARRARA</v>
      </c>
      <c r="AS39" s="13" t="str">
        <f t="shared" si="27"/>
        <v>Claude</v>
      </c>
      <c r="AT39" s="13" t="str">
        <f t="shared" si="28"/>
        <v xml:space="preserve">VL Feillens </v>
      </c>
      <c r="AU39" s="227">
        <f t="shared" si="25"/>
        <v>0</v>
      </c>
      <c r="AV39" s="105" t="str">
        <f t="shared" si="29"/>
        <v>01</v>
      </c>
      <c r="AW39" s="13">
        <f t="shared" si="30"/>
        <v>5</v>
      </c>
      <c r="AX39" s="13">
        <f t="shared" si="31"/>
        <v>0</v>
      </c>
      <c r="AY39" s="13">
        <f t="shared" si="32"/>
        <v>0</v>
      </c>
    </row>
    <row r="40" spans="1:51" ht="13.5" customHeight="1" x14ac:dyDescent="0.25">
      <c r="A40" s="66" t="s">
        <v>174</v>
      </c>
      <c r="B40" s="67" t="s">
        <v>166</v>
      </c>
      <c r="C40" s="68" t="s">
        <v>369</v>
      </c>
      <c r="D40" s="69" t="s">
        <v>39</v>
      </c>
      <c r="E40" s="70">
        <v>19572</v>
      </c>
      <c r="F40" s="71"/>
      <c r="G40" s="72"/>
      <c r="H40" s="72"/>
      <c r="I40" s="73"/>
      <c r="J40" s="72"/>
      <c r="K40" s="72"/>
      <c r="L40" s="74"/>
      <c r="M40" s="74"/>
      <c r="N40" s="72"/>
      <c r="O40" s="72"/>
      <c r="P40" s="73"/>
      <c r="Q40" s="72"/>
      <c r="R40" s="72"/>
      <c r="S40" s="74"/>
      <c r="T40" s="74" t="s">
        <v>56</v>
      </c>
      <c r="U40" s="75"/>
      <c r="V40" s="74"/>
      <c r="W40" s="76"/>
      <c r="X40" s="77">
        <f t="shared" si="0"/>
        <v>0</v>
      </c>
      <c r="Y40" s="78">
        <f t="shared" si="33"/>
        <v>0</v>
      </c>
      <c r="Z40" s="79">
        <f t="shared" si="3"/>
        <v>0</v>
      </c>
      <c r="AA40" s="79">
        <f t="shared" si="4"/>
        <v>0</v>
      </c>
      <c r="AB40" s="79">
        <f t="shared" si="5"/>
        <v>0</v>
      </c>
      <c r="AC40" s="79">
        <f t="shared" si="6"/>
        <v>0</v>
      </c>
      <c r="AD40" s="79">
        <f t="shared" si="7"/>
        <v>0</v>
      </c>
      <c r="AE40" s="79">
        <f t="shared" si="8"/>
        <v>0</v>
      </c>
      <c r="AF40" s="79">
        <f t="shared" si="9"/>
        <v>0</v>
      </c>
      <c r="AG40" s="79">
        <f t="shared" si="10"/>
        <v>5</v>
      </c>
      <c r="AH40" s="79">
        <f t="shared" si="11"/>
        <v>5</v>
      </c>
      <c r="AI40" s="79">
        <f t="shared" si="12"/>
        <v>0</v>
      </c>
      <c r="AJ40" s="79">
        <f t="shared" si="34"/>
        <v>0</v>
      </c>
      <c r="AK40" s="80">
        <f t="shared" si="35"/>
        <v>0</v>
      </c>
      <c r="AL40" s="80">
        <f t="shared" si="36"/>
        <v>0</v>
      </c>
      <c r="AM40" s="81">
        <f t="shared" si="16"/>
        <v>0</v>
      </c>
      <c r="AN40" s="77">
        <f t="shared" si="17"/>
        <v>0</v>
      </c>
      <c r="AO40" s="82">
        <v>41339</v>
      </c>
      <c r="AP40" s="13" t="s">
        <v>122</v>
      </c>
      <c r="AR40" s="13" t="str">
        <f t="shared" si="26"/>
        <v>CARRE</v>
      </c>
      <c r="AS40" s="13" t="str">
        <f t="shared" si="27"/>
        <v>Bernard</v>
      </c>
      <c r="AT40" s="13" t="str">
        <f t="shared" si="28"/>
        <v>VC Roannais</v>
      </c>
      <c r="AU40" s="227">
        <f t="shared" si="25"/>
        <v>19572</v>
      </c>
      <c r="AV40" s="105" t="str">
        <f t="shared" si="29"/>
        <v>42</v>
      </c>
      <c r="AW40" s="13">
        <f t="shared" si="30"/>
        <v>5</v>
      </c>
      <c r="AX40" s="13">
        <f t="shared" si="31"/>
        <v>0</v>
      </c>
      <c r="AY40" s="13">
        <f t="shared" si="32"/>
        <v>0</v>
      </c>
    </row>
    <row r="41" spans="1:51" ht="13.5" customHeight="1" x14ac:dyDescent="0.25">
      <c r="A41" s="44" t="s">
        <v>174</v>
      </c>
      <c r="B41" s="45" t="s">
        <v>95</v>
      </c>
      <c r="C41" s="46" t="s">
        <v>324</v>
      </c>
      <c r="D41" s="47" t="s">
        <v>39</v>
      </c>
      <c r="E41" s="48">
        <v>18429</v>
      </c>
      <c r="F41" s="49"/>
      <c r="G41" s="50"/>
      <c r="H41" s="50"/>
      <c r="I41" s="51"/>
      <c r="J41" s="50"/>
      <c r="K41" s="50" t="s">
        <v>56</v>
      </c>
      <c r="L41" s="52"/>
      <c r="M41" s="52"/>
      <c r="N41" s="50"/>
      <c r="O41" s="50"/>
      <c r="P41" s="51"/>
      <c r="Q41" s="50"/>
      <c r="R41" s="50"/>
      <c r="S41" s="52" t="s">
        <v>56</v>
      </c>
      <c r="T41" s="52"/>
      <c r="U41" s="53"/>
      <c r="V41" s="52"/>
      <c r="W41" s="54"/>
      <c r="X41" s="58">
        <f t="shared" si="0"/>
        <v>0</v>
      </c>
      <c r="Y41" s="65">
        <f t="shared" si="33"/>
        <v>0</v>
      </c>
      <c r="Z41" s="55">
        <f t="shared" si="3"/>
        <v>0</v>
      </c>
      <c r="AA41" s="55">
        <f t="shared" si="4"/>
        <v>0</v>
      </c>
      <c r="AB41" s="55">
        <f t="shared" si="5"/>
        <v>0</v>
      </c>
      <c r="AC41" s="55">
        <f t="shared" si="6"/>
        <v>0</v>
      </c>
      <c r="AD41" s="55">
        <f t="shared" si="7"/>
        <v>0</v>
      </c>
      <c r="AE41" s="55">
        <f t="shared" si="8"/>
        <v>4</v>
      </c>
      <c r="AF41" s="55">
        <f t="shared" si="9"/>
        <v>4</v>
      </c>
      <c r="AG41" s="55">
        <f t="shared" si="10"/>
        <v>0</v>
      </c>
      <c r="AH41" s="55">
        <f t="shared" si="11"/>
        <v>0</v>
      </c>
      <c r="AI41" s="55">
        <f t="shared" si="12"/>
        <v>0</v>
      </c>
      <c r="AJ41" s="55">
        <f t="shared" si="34"/>
        <v>0</v>
      </c>
      <c r="AK41" s="56">
        <f t="shared" si="35"/>
        <v>0</v>
      </c>
      <c r="AL41" s="56">
        <f t="shared" si="36"/>
        <v>0</v>
      </c>
      <c r="AM41" s="57">
        <f t="shared" si="16"/>
        <v>0</v>
      </c>
      <c r="AN41" s="58">
        <f t="shared" si="17"/>
        <v>0</v>
      </c>
      <c r="AO41" s="59">
        <v>41342</v>
      </c>
      <c r="AP41" s="4" t="s">
        <v>50</v>
      </c>
      <c r="AR41" s="13" t="str">
        <f t="shared" si="26"/>
        <v>CARRE</v>
      </c>
      <c r="AS41" s="13" t="str">
        <f t="shared" si="27"/>
        <v>Michel</v>
      </c>
      <c r="AT41" s="13" t="str">
        <f t="shared" si="28"/>
        <v>Dynamic Vélo Riorges</v>
      </c>
      <c r="AU41" s="227">
        <f t="shared" si="25"/>
        <v>18429</v>
      </c>
      <c r="AV41" s="105" t="str">
        <f t="shared" si="29"/>
        <v>42</v>
      </c>
      <c r="AW41" s="13">
        <f t="shared" si="30"/>
        <v>4</v>
      </c>
      <c r="AX41" s="13">
        <f t="shared" si="31"/>
        <v>0</v>
      </c>
      <c r="AY41" s="13">
        <f t="shared" si="32"/>
        <v>0</v>
      </c>
    </row>
    <row r="42" spans="1:51" ht="13.5" customHeight="1" x14ac:dyDescent="0.25">
      <c r="A42" s="66" t="s">
        <v>177</v>
      </c>
      <c r="B42" s="67" t="s">
        <v>37</v>
      </c>
      <c r="C42" s="68" t="s">
        <v>414</v>
      </c>
      <c r="D42" s="69" t="s">
        <v>29</v>
      </c>
      <c r="E42" s="70">
        <v>27999</v>
      </c>
      <c r="F42" s="71"/>
      <c r="G42" s="72" t="s">
        <v>56</v>
      </c>
      <c r="H42" s="72"/>
      <c r="I42" s="73"/>
      <c r="J42" s="72"/>
      <c r="K42" s="72"/>
      <c r="L42" s="74"/>
      <c r="M42" s="74"/>
      <c r="N42" s="72"/>
      <c r="O42" s="72"/>
      <c r="P42" s="73"/>
      <c r="Q42" s="72"/>
      <c r="R42" s="72" t="s">
        <v>56</v>
      </c>
      <c r="S42" s="74"/>
      <c r="T42" s="74"/>
      <c r="U42" s="75"/>
      <c r="V42" s="74"/>
      <c r="W42" s="76"/>
      <c r="X42" s="77">
        <f t="shared" si="0"/>
        <v>0</v>
      </c>
      <c r="Y42" s="78">
        <f t="shared" si="33"/>
        <v>1</v>
      </c>
      <c r="Z42" s="79">
        <f t="shared" si="3"/>
        <v>1</v>
      </c>
      <c r="AA42" s="79">
        <f t="shared" si="4"/>
        <v>0</v>
      </c>
      <c r="AB42" s="79">
        <f t="shared" si="5"/>
        <v>0</v>
      </c>
      <c r="AC42" s="79">
        <f t="shared" si="6"/>
        <v>3</v>
      </c>
      <c r="AD42" s="79">
        <f t="shared" si="7"/>
        <v>0</v>
      </c>
      <c r="AE42" s="79">
        <f t="shared" si="8"/>
        <v>0</v>
      </c>
      <c r="AF42" s="79">
        <f t="shared" si="9"/>
        <v>0</v>
      </c>
      <c r="AG42" s="79">
        <f t="shared" si="10"/>
        <v>0</v>
      </c>
      <c r="AH42" s="79">
        <f t="shared" si="11"/>
        <v>0</v>
      </c>
      <c r="AI42" s="79">
        <f t="shared" si="12"/>
        <v>0</v>
      </c>
      <c r="AJ42" s="79">
        <f t="shared" si="34"/>
        <v>0</v>
      </c>
      <c r="AK42" s="80">
        <f t="shared" si="35"/>
        <v>0</v>
      </c>
      <c r="AL42" s="80">
        <f t="shared" si="36"/>
        <v>0</v>
      </c>
      <c r="AM42" s="81">
        <f t="shared" si="16"/>
        <v>0</v>
      </c>
      <c r="AN42" s="77">
        <f t="shared" si="17"/>
        <v>0</v>
      </c>
      <c r="AO42" s="82">
        <v>41351</v>
      </c>
      <c r="AP42" s="13" t="s">
        <v>50</v>
      </c>
      <c r="AR42" s="13" t="str">
        <f t="shared" si="26"/>
        <v>CATTIAUX</v>
      </c>
      <c r="AS42" s="13" t="str">
        <f t="shared" si="27"/>
        <v>Eric</v>
      </c>
      <c r="AT42" s="13" t="str">
        <f t="shared" si="28"/>
        <v>AC Tarare POPEY</v>
      </c>
      <c r="AU42" s="227">
        <f t="shared" si="25"/>
        <v>27999</v>
      </c>
      <c r="AV42" s="105" t="str">
        <f t="shared" si="29"/>
        <v>69</v>
      </c>
      <c r="AW42" s="13">
        <f t="shared" si="30"/>
        <v>1</v>
      </c>
      <c r="AX42" s="13">
        <f t="shared" si="31"/>
        <v>0</v>
      </c>
      <c r="AY42" s="13">
        <f t="shared" si="32"/>
        <v>0</v>
      </c>
    </row>
    <row r="43" spans="1:51" ht="13.5" customHeight="1" x14ac:dyDescent="0.25">
      <c r="A43" s="44" t="s">
        <v>503</v>
      </c>
      <c r="B43" s="45" t="s">
        <v>17</v>
      </c>
      <c r="C43" s="46" t="s">
        <v>70</v>
      </c>
      <c r="D43" s="47" t="s">
        <v>29</v>
      </c>
      <c r="E43" s="48">
        <v>27793</v>
      </c>
      <c r="F43" s="49"/>
      <c r="G43" s="50"/>
      <c r="H43" s="50"/>
      <c r="I43" s="51" t="s">
        <v>56</v>
      </c>
      <c r="J43" s="50"/>
      <c r="K43" s="50"/>
      <c r="L43" s="52"/>
      <c r="M43" s="52"/>
      <c r="N43" s="50"/>
      <c r="O43" s="50"/>
      <c r="P43" s="51"/>
      <c r="Q43" s="50"/>
      <c r="R43" s="50"/>
      <c r="S43" s="52"/>
      <c r="T43" s="52"/>
      <c r="U43" s="53"/>
      <c r="V43" s="52"/>
      <c r="W43" s="54"/>
      <c r="X43" s="58">
        <f t="shared" si="0"/>
        <v>0</v>
      </c>
      <c r="Y43" s="65">
        <f t="shared" si="33"/>
        <v>0</v>
      </c>
      <c r="Z43" s="55">
        <f t="shared" si="3"/>
        <v>0</v>
      </c>
      <c r="AA43" s="55">
        <f t="shared" si="4"/>
        <v>2</v>
      </c>
      <c r="AB43" s="55">
        <f t="shared" si="5"/>
        <v>2</v>
      </c>
      <c r="AC43" s="55">
        <f t="shared" si="6"/>
        <v>0</v>
      </c>
      <c r="AD43" s="55">
        <f t="shared" si="7"/>
        <v>0</v>
      </c>
      <c r="AE43" s="55">
        <f t="shared" si="8"/>
        <v>0</v>
      </c>
      <c r="AF43" s="55">
        <f t="shared" si="9"/>
        <v>0</v>
      </c>
      <c r="AG43" s="55">
        <f t="shared" si="10"/>
        <v>0</v>
      </c>
      <c r="AH43" s="55">
        <f t="shared" si="11"/>
        <v>0</v>
      </c>
      <c r="AI43" s="55">
        <f t="shared" si="12"/>
        <v>0</v>
      </c>
      <c r="AJ43" s="55">
        <f t="shared" si="34"/>
        <v>0</v>
      </c>
      <c r="AK43" s="56">
        <f t="shared" si="35"/>
        <v>0</v>
      </c>
      <c r="AL43" s="56">
        <f t="shared" si="36"/>
        <v>0</v>
      </c>
      <c r="AM43" s="57">
        <f t="shared" si="16"/>
        <v>0</v>
      </c>
      <c r="AN43" s="58">
        <f t="shared" si="17"/>
        <v>0</v>
      </c>
      <c r="AO43" s="59">
        <v>41374</v>
      </c>
      <c r="AP43" s="14" t="s">
        <v>306</v>
      </c>
      <c r="AQ43" s="14"/>
      <c r="AR43" s="13" t="str">
        <f t="shared" si="26"/>
        <v>CAZEAUX</v>
      </c>
      <c r="AS43" s="13" t="str">
        <f t="shared" si="27"/>
        <v>Stéphane</v>
      </c>
      <c r="AT43" s="13" t="str">
        <f t="shared" si="28"/>
        <v>VC Decines</v>
      </c>
      <c r="AU43" s="227">
        <f t="shared" si="25"/>
        <v>27793</v>
      </c>
      <c r="AV43" s="105" t="str">
        <f t="shared" si="29"/>
        <v>69</v>
      </c>
      <c r="AW43" s="13">
        <f t="shared" si="30"/>
        <v>2</v>
      </c>
      <c r="AX43" s="13">
        <f t="shared" si="31"/>
        <v>0</v>
      </c>
      <c r="AY43" s="13">
        <f t="shared" si="32"/>
        <v>0</v>
      </c>
    </row>
    <row r="44" spans="1:51" ht="13.5" customHeight="1" x14ac:dyDescent="0.25">
      <c r="A44" s="66" t="s">
        <v>179</v>
      </c>
      <c r="B44" s="67" t="s">
        <v>166</v>
      </c>
      <c r="C44" s="68" t="s">
        <v>337</v>
      </c>
      <c r="D44" s="69" t="s">
        <v>39</v>
      </c>
      <c r="E44" s="70">
        <v>20093</v>
      </c>
      <c r="F44" s="71"/>
      <c r="G44" s="72"/>
      <c r="H44" s="72"/>
      <c r="I44" s="73"/>
      <c r="J44" s="72"/>
      <c r="K44" s="72"/>
      <c r="L44" s="74"/>
      <c r="M44" s="74"/>
      <c r="N44" s="72"/>
      <c r="O44" s="72"/>
      <c r="P44" s="73"/>
      <c r="Q44" s="72"/>
      <c r="R44" s="72"/>
      <c r="S44" s="74"/>
      <c r="T44" s="74" t="s">
        <v>56</v>
      </c>
      <c r="U44" s="75"/>
      <c r="V44" s="74"/>
      <c r="W44" s="76"/>
      <c r="X44" s="77">
        <f t="shared" si="0"/>
        <v>0</v>
      </c>
      <c r="Y44" s="78">
        <f t="shared" si="33"/>
        <v>0</v>
      </c>
      <c r="Z44" s="79">
        <f t="shared" si="3"/>
        <v>0</v>
      </c>
      <c r="AA44" s="79">
        <f t="shared" si="4"/>
        <v>0</v>
      </c>
      <c r="AB44" s="79">
        <f t="shared" si="5"/>
        <v>0</v>
      </c>
      <c r="AC44" s="79">
        <f t="shared" si="6"/>
        <v>0</v>
      </c>
      <c r="AD44" s="79">
        <f t="shared" si="7"/>
        <v>0</v>
      </c>
      <c r="AE44" s="79">
        <f t="shared" si="8"/>
        <v>0</v>
      </c>
      <c r="AF44" s="79">
        <f t="shared" si="9"/>
        <v>0</v>
      </c>
      <c r="AG44" s="79">
        <f t="shared" si="10"/>
        <v>5</v>
      </c>
      <c r="AH44" s="79">
        <f t="shared" si="11"/>
        <v>5</v>
      </c>
      <c r="AI44" s="79">
        <f t="shared" si="12"/>
        <v>0</v>
      </c>
      <c r="AJ44" s="79">
        <f t="shared" si="34"/>
        <v>0</v>
      </c>
      <c r="AK44" s="80">
        <f t="shared" si="35"/>
        <v>0</v>
      </c>
      <c r="AL44" s="80">
        <f t="shared" si="36"/>
        <v>0</v>
      </c>
      <c r="AM44" s="81">
        <f t="shared" si="16"/>
        <v>0</v>
      </c>
      <c r="AN44" s="77">
        <f t="shared" si="17"/>
        <v>0</v>
      </c>
      <c r="AO44" s="82">
        <v>41358</v>
      </c>
      <c r="AP44" s="13" t="s">
        <v>50</v>
      </c>
      <c r="AR44" s="13" t="str">
        <f t="shared" si="26"/>
        <v>CHABAT</v>
      </c>
      <c r="AS44" s="13" t="str">
        <f t="shared" si="27"/>
        <v>Bernard</v>
      </c>
      <c r="AT44" s="13" t="str">
        <f t="shared" si="28"/>
        <v>VC Villerest</v>
      </c>
      <c r="AU44" s="227">
        <f t="shared" si="25"/>
        <v>20093</v>
      </c>
      <c r="AV44" s="105" t="str">
        <f t="shared" si="29"/>
        <v>42</v>
      </c>
      <c r="AW44" s="13">
        <f t="shared" si="30"/>
        <v>5</v>
      </c>
      <c r="AX44" s="13">
        <f t="shared" si="31"/>
        <v>0</v>
      </c>
      <c r="AY44" s="13">
        <f t="shared" si="32"/>
        <v>0</v>
      </c>
    </row>
    <row r="45" spans="1:51" ht="13.5" customHeight="1" x14ac:dyDescent="0.25">
      <c r="A45" s="44" t="s">
        <v>179</v>
      </c>
      <c r="B45" s="45" t="s">
        <v>180</v>
      </c>
      <c r="C45" s="46" t="s">
        <v>337</v>
      </c>
      <c r="D45" s="47" t="s">
        <v>39</v>
      </c>
      <c r="E45" s="48">
        <v>32268</v>
      </c>
      <c r="F45" s="49"/>
      <c r="G45" s="50"/>
      <c r="H45" s="50"/>
      <c r="I45" s="51"/>
      <c r="J45" s="50"/>
      <c r="K45" s="50"/>
      <c r="L45" s="52"/>
      <c r="M45" s="52"/>
      <c r="N45" s="50"/>
      <c r="O45" s="50"/>
      <c r="P45" s="51"/>
      <c r="Q45" s="50"/>
      <c r="R45" s="50" t="s">
        <v>56</v>
      </c>
      <c r="S45" s="52"/>
      <c r="T45" s="52"/>
      <c r="U45" s="53"/>
      <c r="V45" s="52"/>
      <c r="W45" s="54"/>
      <c r="X45" s="58">
        <f t="shared" si="0"/>
        <v>0</v>
      </c>
      <c r="Y45" s="65">
        <f t="shared" si="33"/>
        <v>0</v>
      </c>
      <c r="Z45" s="55">
        <f t="shared" si="3"/>
        <v>0</v>
      </c>
      <c r="AA45" s="55">
        <f t="shared" si="4"/>
        <v>0</v>
      </c>
      <c r="AB45" s="55">
        <f t="shared" si="5"/>
        <v>0</v>
      </c>
      <c r="AC45" s="55">
        <f t="shared" si="6"/>
        <v>3</v>
      </c>
      <c r="AD45" s="55">
        <f t="shared" si="7"/>
        <v>3</v>
      </c>
      <c r="AE45" s="55">
        <f t="shared" si="8"/>
        <v>0</v>
      </c>
      <c r="AF45" s="55">
        <f t="shared" si="9"/>
        <v>0</v>
      </c>
      <c r="AG45" s="55">
        <f t="shared" si="10"/>
        <v>0</v>
      </c>
      <c r="AH45" s="55">
        <f t="shared" si="11"/>
        <v>0</v>
      </c>
      <c r="AI45" s="55">
        <f t="shared" si="12"/>
        <v>0</v>
      </c>
      <c r="AJ45" s="55">
        <f t="shared" si="34"/>
        <v>0</v>
      </c>
      <c r="AK45" s="56">
        <f t="shared" si="35"/>
        <v>0</v>
      </c>
      <c r="AL45" s="56">
        <f t="shared" si="36"/>
        <v>0</v>
      </c>
      <c r="AM45" s="57">
        <f t="shared" si="16"/>
        <v>0</v>
      </c>
      <c r="AN45" s="58">
        <f t="shared" si="17"/>
        <v>0</v>
      </c>
      <c r="AO45" s="59">
        <v>41358</v>
      </c>
      <c r="AP45" s="13" t="s">
        <v>50</v>
      </c>
      <c r="AR45" s="13" t="str">
        <f t="shared" si="26"/>
        <v>CHABAT</v>
      </c>
      <c r="AS45" s="13" t="str">
        <f t="shared" si="27"/>
        <v>Guillaume</v>
      </c>
      <c r="AT45" s="13" t="str">
        <f t="shared" si="28"/>
        <v>VC Villerest</v>
      </c>
      <c r="AU45" s="227">
        <f t="shared" si="25"/>
        <v>32268</v>
      </c>
      <c r="AV45" s="105" t="str">
        <f t="shared" si="29"/>
        <v>42</v>
      </c>
      <c r="AW45" s="13">
        <f t="shared" si="30"/>
        <v>3</v>
      </c>
      <c r="AX45" s="13">
        <f t="shared" si="31"/>
        <v>0</v>
      </c>
      <c r="AY45" s="13">
        <f t="shared" si="32"/>
        <v>0</v>
      </c>
    </row>
    <row r="46" spans="1:51" ht="13.5" customHeight="1" x14ac:dyDescent="0.25">
      <c r="A46" s="66" t="s">
        <v>470</v>
      </c>
      <c r="B46" s="67" t="s">
        <v>142</v>
      </c>
      <c r="C46" s="68" t="s">
        <v>337</v>
      </c>
      <c r="D46" s="69" t="s">
        <v>39</v>
      </c>
      <c r="E46" s="70">
        <v>30728</v>
      </c>
      <c r="F46" s="71"/>
      <c r="G46" s="72"/>
      <c r="H46" s="72"/>
      <c r="I46" s="73"/>
      <c r="J46" s="72"/>
      <c r="K46" s="72"/>
      <c r="L46" s="74"/>
      <c r="M46" s="74"/>
      <c r="N46" s="72"/>
      <c r="O46" s="72"/>
      <c r="P46" s="73"/>
      <c r="Q46" s="72"/>
      <c r="R46" s="72" t="s">
        <v>56</v>
      </c>
      <c r="S46" s="74"/>
      <c r="T46" s="74"/>
      <c r="U46" s="75"/>
      <c r="V46" s="74"/>
      <c r="W46" s="76"/>
      <c r="X46" s="77">
        <f t="shared" si="0"/>
        <v>0</v>
      </c>
      <c r="Y46" s="78">
        <f t="shared" si="33"/>
        <v>0</v>
      </c>
      <c r="Z46" s="79">
        <f t="shared" si="3"/>
        <v>0</v>
      </c>
      <c r="AA46" s="79">
        <f t="shared" si="4"/>
        <v>0</v>
      </c>
      <c r="AB46" s="79">
        <f t="shared" si="5"/>
        <v>0</v>
      </c>
      <c r="AC46" s="79">
        <f t="shared" si="6"/>
        <v>3</v>
      </c>
      <c r="AD46" s="79">
        <f t="shared" si="7"/>
        <v>3</v>
      </c>
      <c r="AE46" s="79">
        <f t="shared" si="8"/>
        <v>0</v>
      </c>
      <c r="AF46" s="79">
        <f t="shared" si="9"/>
        <v>0</v>
      </c>
      <c r="AG46" s="79">
        <f t="shared" si="10"/>
        <v>0</v>
      </c>
      <c r="AH46" s="79">
        <f t="shared" si="11"/>
        <v>0</v>
      </c>
      <c r="AI46" s="79">
        <f t="shared" si="12"/>
        <v>0</v>
      </c>
      <c r="AJ46" s="79">
        <f t="shared" si="34"/>
        <v>0</v>
      </c>
      <c r="AK46" s="80">
        <f t="shared" si="35"/>
        <v>0</v>
      </c>
      <c r="AL46" s="80">
        <f t="shared" si="36"/>
        <v>0</v>
      </c>
      <c r="AM46" s="81">
        <f t="shared" si="16"/>
        <v>0</v>
      </c>
      <c r="AN46" s="77">
        <f t="shared" si="17"/>
        <v>0</v>
      </c>
      <c r="AO46" s="82">
        <v>41358</v>
      </c>
      <c r="AP46" s="13" t="s">
        <v>50</v>
      </c>
      <c r="AR46" s="13" t="str">
        <f t="shared" si="26"/>
        <v>CHAMBODU</v>
      </c>
      <c r="AS46" s="13" t="str">
        <f t="shared" si="27"/>
        <v>Romain</v>
      </c>
      <c r="AT46" s="13" t="str">
        <f t="shared" si="28"/>
        <v>VC Villerest</v>
      </c>
      <c r="AU46" s="227">
        <f t="shared" si="25"/>
        <v>30728</v>
      </c>
      <c r="AV46" s="105" t="str">
        <f t="shared" si="29"/>
        <v>42</v>
      </c>
      <c r="AW46" s="13">
        <f t="shared" si="30"/>
        <v>3</v>
      </c>
      <c r="AX46" s="13">
        <f t="shared" si="31"/>
        <v>0</v>
      </c>
      <c r="AY46" s="13">
        <f t="shared" si="32"/>
        <v>0</v>
      </c>
    </row>
    <row r="47" spans="1:51" ht="13.5" customHeight="1" x14ac:dyDescent="0.25">
      <c r="A47" s="44" t="s">
        <v>182</v>
      </c>
      <c r="B47" s="45" t="s">
        <v>223</v>
      </c>
      <c r="C47" s="46" t="s">
        <v>62</v>
      </c>
      <c r="D47" s="47" t="s">
        <v>23</v>
      </c>
      <c r="E47" s="48">
        <v>31251</v>
      </c>
      <c r="F47" s="49"/>
      <c r="G47" s="50"/>
      <c r="H47" s="50"/>
      <c r="I47" s="51"/>
      <c r="J47" s="50"/>
      <c r="K47" s="50" t="s">
        <v>56</v>
      </c>
      <c r="L47" s="52"/>
      <c r="M47" s="52"/>
      <c r="N47" s="50"/>
      <c r="O47" s="50"/>
      <c r="P47" s="51"/>
      <c r="Q47" s="50"/>
      <c r="R47" s="50"/>
      <c r="S47" s="52"/>
      <c r="T47" s="52"/>
      <c r="U47" s="53"/>
      <c r="V47" s="52"/>
      <c r="W47" s="54"/>
      <c r="X47" s="58">
        <f t="shared" si="0"/>
        <v>0</v>
      </c>
      <c r="Y47" s="65">
        <f t="shared" si="33"/>
        <v>0</v>
      </c>
      <c r="Z47" s="55">
        <f t="shared" si="3"/>
        <v>0</v>
      </c>
      <c r="AA47" s="55">
        <f t="shared" si="4"/>
        <v>0</v>
      </c>
      <c r="AB47" s="55">
        <f t="shared" si="5"/>
        <v>0</v>
      </c>
      <c r="AC47" s="55">
        <f t="shared" si="6"/>
        <v>0</v>
      </c>
      <c r="AD47" s="55">
        <f t="shared" si="7"/>
        <v>0</v>
      </c>
      <c r="AE47" s="55">
        <f t="shared" si="8"/>
        <v>4</v>
      </c>
      <c r="AF47" s="55">
        <f t="shared" si="9"/>
        <v>4</v>
      </c>
      <c r="AG47" s="55">
        <f t="shared" si="10"/>
        <v>0</v>
      </c>
      <c r="AH47" s="55">
        <f t="shared" si="11"/>
        <v>0</v>
      </c>
      <c r="AI47" s="55">
        <f t="shared" si="12"/>
        <v>0</v>
      </c>
      <c r="AJ47" s="55">
        <f t="shared" si="34"/>
        <v>0</v>
      </c>
      <c r="AK47" s="56">
        <f t="shared" si="35"/>
        <v>0</v>
      </c>
      <c r="AL47" s="56">
        <f t="shared" si="36"/>
        <v>0</v>
      </c>
      <c r="AM47" s="57">
        <f t="shared" si="16"/>
        <v>0</v>
      </c>
      <c r="AN47" s="58">
        <f t="shared" si="17"/>
        <v>0</v>
      </c>
      <c r="AO47" s="59">
        <v>41342</v>
      </c>
      <c r="AP47" s="13" t="s">
        <v>50</v>
      </c>
      <c r="AR47" s="13" t="str">
        <f t="shared" si="26"/>
        <v>CHAMBON</v>
      </c>
      <c r="AS47" s="13" t="str">
        <f t="shared" si="27"/>
        <v>Alexandre</v>
      </c>
      <c r="AT47" s="13" t="str">
        <f t="shared" si="28"/>
        <v>AC Francheleins</v>
      </c>
      <c r="AU47" s="227">
        <f t="shared" si="25"/>
        <v>31251</v>
      </c>
      <c r="AV47" s="105" t="str">
        <f t="shared" si="29"/>
        <v>01</v>
      </c>
      <c r="AW47" s="13">
        <f t="shared" si="30"/>
        <v>4</v>
      </c>
      <c r="AX47" s="13">
        <f t="shared" si="31"/>
        <v>0</v>
      </c>
      <c r="AY47" s="13">
        <f t="shared" si="32"/>
        <v>0</v>
      </c>
    </row>
    <row r="48" spans="1:51" s="13" customFormat="1" ht="13.5" customHeight="1" x14ac:dyDescent="0.25">
      <c r="A48" s="66" t="s">
        <v>182</v>
      </c>
      <c r="B48" s="67" t="s">
        <v>166</v>
      </c>
      <c r="C48" s="68" t="s">
        <v>414</v>
      </c>
      <c r="D48" s="69" t="s">
        <v>29</v>
      </c>
      <c r="E48" s="70">
        <v>20566</v>
      </c>
      <c r="F48" s="71"/>
      <c r="G48" s="72" t="s">
        <v>56</v>
      </c>
      <c r="H48" s="72"/>
      <c r="I48" s="73"/>
      <c r="J48" s="72"/>
      <c r="K48" s="72"/>
      <c r="L48" s="74"/>
      <c r="M48" s="74"/>
      <c r="N48" s="72"/>
      <c r="O48" s="72"/>
      <c r="P48" s="73"/>
      <c r="Q48" s="72"/>
      <c r="R48" s="72" t="s">
        <v>56</v>
      </c>
      <c r="S48" s="74"/>
      <c r="T48" s="74"/>
      <c r="U48" s="75"/>
      <c r="V48" s="74"/>
      <c r="W48" s="76"/>
      <c r="X48" s="77">
        <f t="shared" si="0"/>
        <v>0</v>
      </c>
      <c r="Y48" s="78">
        <f t="shared" si="33"/>
        <v>1</v>
      </c>
      <c r="Z48" s="79">
        <f t="shared" si="3"/>
        <v>1</v>
      </c>
      <c r="AA48" s="79">
        <f t="shared" si="4"/>
        <v>0</v>
      </c>
      <c r="AB48" s="79">
        <f t="shared" si="5"/>
        <v>0</v>
      </c>
      <c r="AC48" s="79">
        <f t="shared" si="6"/>
        <v>3</v>
      </c>
      <c r="AD48" s="79">
        <f t="shared" si="7"/>
        <v>0</v>
      </c>
      <c r="AE48" s="79">
        <f t="shared" si="8"/>
        <v>0</v>
      </c>
      <c r="AF48" s="79">
        <f t="shared" si="9"/>
        <v>0</v>
      </c>
      <c r="AG48" s="79">
        <f t="shared" si="10"/>
        <v>0</v>
      </c>
      <c r="AH48" s="79">
        <f t="shared" si="11"/>
        <v>0</v>
      </c>
      <c r="AI48" s="79">
        <f t="shared" si="12"/>
        <v>0</v>
      </c>
      <c r="AJ48" s="79">
        <f t="shared" si="34"/>
        <v>0</v>
      </c>
      <c r="AK48" s="80">
        <f t="shared" si="35"/>
        <v>0</v>
      </c>
      <c r="AL48" s="80">
        <f t="shared" si="36"/>
        <v>0</v>
      </c>
      <c r="AM48" s="81">
        <f t="shared" si="16"/>
        <v>0</v>
      </c>
      <c r="AN48" s="77">
        <f t="shared" si="17"/>
        <v>0</v>
      </c>
      <c r="AO48" s="82">
        <v>41351</v>
      </c>
      <c r="AP48" s="13" t="s">
        <v>50</v>
      </c>
      <c r="AQ48" s="4"/>
      <c r="AR48" s="13" t="str">
        <f t="shared" si="26"/>
        <v>CHAMBON</v>
      </c>
      <c r="AS48" s="13" t="str">
        <f t="shared" si="27"/>
        <v>Bernard</v>
      </c>
      <c r="AT48" s="13" t="str">
        <f t="shared" si="28"/>
        <v>AC Tarare POPEY</v>
      </c>
      <c r="AU48" s="227">
        <f t="shared" si="25"/>
        <v>20566</v>
      </c>
      <c r="AV48" s="105" t="str">
        <f t="shared" si="29"/>
        <v>69</v>
      </c>
      <c r="AW48" s="13">
        <f t="shared" si="30"/>
        <v>1</v>
      </c>
      <c r="AX48" s="13">
        <f t="shared" si="31"/>
        <v>0</v>
      </c>
      <c r="AY48" s="13">
        <f t="shared" si="32"/>
        <v>0</v>
      </c>
    </row>
    <row r="49" spans="1:51" ht="13.5" customHeight="1" x14ac:dyDescent="0.25">
      <c r="A49" s="44" t="s">
        <v>182</v>
      </c>
      <c r="B49" s="45" t="s">
        <v>426</v>
      </c>
      <c r="C49" s="46" t="s">
        <v>414</v>
      </c>
      <c r="D49" s="47" t="s">
        <v>29</v>
      </c>
      <c r="E49" s="48">
        <v>30289</v>
      </c>
      <c r="F49" s="49"/>
      <c r="G49" s="50"/>
      <c r="H49" s="50"/>
      <c r="I49" s="51"/>
      <c r="J49" s="50"/>
      <c r="K49" s="50"/>
      <c r="L49" s="52"/>
      <c r="M49" s="52"/>
      <c r="N49" s="50"/>
      <c r="O49" s="50"/>
      <c r="P49" s="51"/>
      <c r="Q49" s="50"/>
      <c r="R49" s="50" t="s">
        <v>56</v>
      </c>
      <c r="S49" s="52"/>
      <c r="T49" s="52"/>
      <c r="U49" s="53"/>
      <c r="V49" s="52"/>
      <c r="W49" s="54"/>
      <c r="X49" s="58">
        <f t="shared" si="0"/>
        <v>0</v>
      </c>
      <c r="Y49" s="65">
        <f t="shared" si="33"/>
        <v>0</v>
      </c>
      <c r="Z49" s="55">
        <f t="shared" si="3"/>
        <v>0</v>
      </c>
      <c r="AA49" s="55">
        <f t="shared" si="4"/>
        <v>0</v>
      </c>
      <c r="AB49" s="55">
        <f t="shared" si="5"/>
        <v>0</v>
      </c>
      <c r="AC49" s="55">
        <f t="shared" si="6"/>
        <v>3</v>
      </c>
      <c r="AD49" s="55">
        <f t="shared" si="7"/>
        <v>3</v>
      </c>
      <c r="AE49" s="55">
        <f t="shared" si="8"/>
        <v>0</v>
      </c>
      <c r="AF49" s="55">
        <f t="shared" si="9"/>
        <v>0</v>
      </c>
      <c r="AG49" s="55">
        <f t="shared" si="10"/>
        <v>0</v>
      </c>
      <c r="AH49" s="55">
        <f t="shared" si="11"/>
        <v>0</v>
      </c>
      <c r="AI49" s="55">
        <f t="shared" si="12"/>
        <v>0</v>
      </c>
      <c r="AJ49" s="55">
        <f t="shared" si="34"/>
        <v>0</v>
      </c>
      <c r="AK49" s="56">
        <f t="shared" si="35"/>
        <v>0</v>
      </c>
      <c r="AL49" s="56">
        <f t="shared" si="36"/>
        <v>0</v>
      </c>
      <c r="AM49" s="57">
        <f t="shared" si="16"/>
        <v>0</v>
      </c>
      <c r="AN49" s="58">
        <f t="shared" si="17"/>
        <v>0</v>
      </c>
      <c r="AO49" s="59">
        <v>41351</v>
      </c>
      <c r="AP49" s="13" t="s">
        <v>50</v>
      </c>
      <c r="AR49" s="13" t="str">
        <f t="shared" si="26"/>
        <v>CHAMBON</v>
      </c>
      <c r="AS49" s="13" t="str">
        <f t="shared" si="27"/>
        <v>Tony</v>
      </c>
      <c r="AT49" s="13" t="str">
        <f t="shared" si="28"/>
        <v>AC Tarare POPEY</v>
      </c>
      <c r="AU49" s="227">
        <f t="shared" si="25"/>
        <v>30289</v>
      </c>
      <c r="AV49" s="105" t="str">
        <f t="shared" si="29"/>
        <v>69</v>
      </c>
      <c r="AW49" s="13">
        <f t="shared" si="30"/>
        <v>3</v>
      </c>
      <c r="AX49" s="13">
        <f t="shared" si="31"/>
        <v>0</v>
      </c>
      <c r="AY49" s="13">
        <f t="shared" si="32"/>
        <v>0</v>
      </c>
    </row>
    <row r="50" spans="1:51" ht="13.5" customHeight="1" x14ac:dyDescent="0.25">
      <c r="A50" s="66" t="s">
        <v>20</v>
      </c>
      <c r="B50" s="67" t="s">
        <v>21</v>
      </c>
      <c r="C50" s="68" t="s">
        <v>22</v>
      </c>
      <c r="D50" s="69" t="s">
        <v>23</v>
      </c>
      <c r="E50" s="70">
        <v>26151</v>
      </c>
      <c r="F50" s="71"/>
      <c r="G50" s="72"/>
      <c r="H50" s="72"/>
      <c r="I50" s="73" t="s">
        <v>56</v>
      </c>
      <c r="J50" s="72"/>
      <c r="K50" s="72"/>
      <c r="L50" s="74"/>
      <c r="M50" s="74"/>
      <c r="N50" s="72"/>
      <c r="O50" s="72"/>
      <c r="P50" s="73"/>
      <c r="Q50" s="72"/>
      <c r="R50" s="72"/>
      <c r="S50" s="74"/>
      <c r="T50" s="74"/>
      <c r="U50" s="75"/>
      <c r="V50" s="74"/>
      <c r="W50" s="76"/>
      <c r="X50" s="77">
        <f t="shared" si="0"/>
        <v>0</v>
      </c>
      <c r="Y50" s="78">
        <f t="shared" si="33"/>
        <v>0</v>
      </c>
      <c r="Z50" s="79">
        <f t="shared" si="3"/>
        <v>0</v>
      </c>
      <c r="AA50" s="79">
        <f t="shared" si="4"/>
        <v>2</v>
      </c>
      <c r="AB50" s="79">
        <f t="shared" si="5"/>
        <v>2</v>
      </c>
      <c r="AC50" s="79">
        <f t="shared" si="6"/>
        <v>0</v>
      </c>
      <c r="AD50" s="79">
        <f t="shared" si="7"/>
        <v>0</v>
      </c>
      <c r="AE50" s="79">
        <f t="shared" si="8"/>
        <v>0</v>
      </c>
      <c r="AF50" s="79">
        <f t="shared" si="9"/>
        <v>0</v>
      </c>
      <c r="AG50" s="79">
        <f t="shared" si="10"/>
        <v>0</v>
      </c>
      <c r="AH50" s="79">
        <f t="shared" si="11"/>
        <v>0</v>
      </c>
      <c r="AI50" s="79">
        <f t="shared" si="12"/>
        <v>0</v>
      </c>
      <c r="AJ50" s="79">
        <f t="shared" si="34"/>
        <v>0</v>
      </c>
      <c r="AK50" s="80">
        <f t="shared" si="35"/>
        <v>0</v>
      </c>
      <c r="AL50" s="80">
        <f t="shared" si="36"/>
        <v>0</v>
      </c>
      <c r="AM50" s="81">
        <f t="shared" si="16"/>
        <v>0</v>
      </c>
      <c r="AN50" s="77">
        <f t="shared" si="17"/>
        <v>0</v>
      </c>
      <c r="AO50" s="82">
        <v>41372</v>
      </c>
      <c r="AP50" s="13" t="s">
        <v>50</v>
      </c>
      <c r="AR50" s="13" t="str">
        <f t="shared" si="26"/>
        <v>CHANEL</v>
      </c>
      <c r="AS50" s="13" t="str">
        <f t="shared" si="27"/>
        <v>Gilles</v>
      </c>
      <c r="AT50" s="13" t="str">
        <f t="shared" si="28"/>
        <v>Team des Dombes</v>
      </c>
      <c r="AU50" s="227">
        <f t="shared" si="25"/>
        <v>26151</v>
      </c>
      <c r="AV50" s="105" t="str">
        <f t="shared" si="29"/>
        <v>01</v>
      </c>
      <c r="AW50" s="13">
        <f t="shared" si="30"/>
        <v>2</v>
      </c>
      <c r="AX50" s="13">
        <f t="shared" si="31"/>
        <v>0</v>
      </c>
      <c r="AY50" s="13">
        <f t="shared" si="32"/>
        <v>0</v>
      </c>
    </row>
    <row r="51" spans="1:51" ht="13.5" customHeight="1" x14ac:dyDescent="0.25">
      <c r="A51" s="44" t="s">
        <v>471</v>
      </c>
      <c r="B51" s="45" t="s">
        <v>33</v>
      </c>
      <c r="C51" s="46" t="s">
        <v>28</v>
      </c>
      <c r="D51" s="47" t="s">
        <v>29</v>
      </c>
      <c r="E51" s="48">
        <v>25255</v>
      </c>
      <c r="F51" s="49"/>
      <c r="G51" s="50"/>
      <c r="H51" s="50" t="s">
        <v>56</v>
      </c>
      <c r="I51" s="51"/>
      <c r="J51" s="50"/>
      <c r="K51" s="50"/>
      <c r="L51" s="52"/>
      <c r="M51" s="52"/>
      <c r="N51" s="50"/>
      <c r="O51" s="50"/>
      <c r="P51" s="51"/>
      <c r="Q51" s="50"/>
      <c r="R51" s="50" t="s">
        <v>56</v>
      </c>
      <c r="S51" s="52"/>
      <c r="T51" s="52"/>
      <c r="U51" s="53"/>
      <c r="V51" s="52"/>
      <c r="W51" s="54"/>
      <c r="X51" s="58">
        <f t="shared" si="0"/>
        <v>0</v>
      </c>
      <c r="Y51" s="65">
        <f t="shared" si="33"/>
        <v>0</v>
      </c>
      <c r="Z51" s="55">
        <f t="shared" si="3"/>
        <v>0</v>
      </c>
      <c r="AA51" s="55">
        <f t="shared" si="4"/>
        <v>2</v>
      </c>
      <c r="AB51" s="55">
        <f t="shared" si="5"/>
        <v>2</v>
      </c>
      <c r="AC51" s="55">
        <f t="shared" si="6"/>
        <v>3</v>
      </c>
      <c r="AD51" s="55">
        <f t="shared" si="7"/>
        <v>0</v>
      </c>
      <c r="AE51" s="55">
        <f t="shared" si="8"/>
        <v>0</v>
      </c>
      <c r="AF51" s="55">
        <f t="shared" si="9"/>
        <v>0</v>
      </c>
      <c r="AG51" s="55">
        <f t="shared" si="10"/>
        <v>0</v>
      </c>
      <c r="AH51" s="55">
        <f t="shared" si="11"/>
        <v>0</v>
      </c>
      <c r="AI51" s="55">
        <f t="shared" si="12"/>
        <v>0</v>
      </c>
      <c r="AJ51" s="55">
        <f t="shared" si="34"/>
        <v>0</v>
      </c>
      <c r="AK51" s="56">
        <f t="shared" si="35"/>
        <v>0</v>
      </c>
      <c r="AL51" s="56">
        <f t="shared" si="36"/>
        <v>0</v>
      </c>
      <c r="AM51" s="57">
        <f t="shared" si="16"/>
        <v>0</v>
      </c>
      <c r="AN51" s="58">
        <f t="shared" si="17"/>
        <v>0</v>
      </c>
      <c r="AO51" s="59">
        <v>41357</v>
      </c>
      <c r="AP51" s="14" t="s">
        <v>121</v>
      </c>
      <c r="AR51" s="13" t="str">
        <f t="shared" si="26"/>
        <v>CHARBONNIER</v>
      </c>
      <c r="AS51" s="13" t="str">
        <f t="shared" si="27"/>
        <v>Christian</v>
      </c>
      <c r="AT51" s="13" t="str">
        <f t="shared" si="28"/>
        <v>VC Corbas</v>
      </c>
      <c r="AU51" s="227">
        <f t="shared" si="25"/>
        <v>25255</v>
      </c>
      <c r="AV51" s="105" t="str">
        <f t="shared" si="29"/>
        <v>69</v>
      </c>
      <c r="AW51" s="13">
        <f t="shared" si="30"/>
        <v>2</v>
      </c>
      <c r="AX51" s="13">
        <f t="shared" si="31"/>
        <v>0</v>
      </c>
      <c r="AY51" s="13">
        <f t="shared" si="32"/>
        <v>0</v>
      </c>
    </row>
    <row r="52" spans="1:51" ht="13.5" customHeight="1" x14ac:dyDescent="0.25">
      <c r="A52" s="66" t="s">
        <v>72</v>
      </c>
      <c r="B52" s="67" t="s">
        <v>26</v>
      </c>
      <c r="C52" s="68" t="s">
        <v>77</v>
      </c>
      <c r="D52" s="69" t="s">
        <v>39</v>
      </c>
      <c r="E52" s="70">
        <v>28828</v>
      </c>
      <c r="F52" s="71"/>
      <c r="G52" s="72" t="s">
        <v>56</v>
      </c>
      <c r="H52" s="72"/>
      <c r="I52" s="73"/>
      <c r="J52" s="72"/>
      <c r="K52" s="72"/>
      <c r="L52" s="74"/>
      <c r="M52" s="74"/>
      <c r="N52" s="72"/>
      <c r="O52" s="72"/>
      <c r="P52" s="73"/>
      <c r="Q52" s="72" t="s">
        <v>56</v>
      </c>
      <c r="R52" s="72"/>
      <c r="S52" s="74"/>
      <c r="T52" s="74"/>
      <c r="U52" s="75"/>
      <c r="V52" s="74"/>
      <c r="W52" s="76"/>
      <c r="X52" s="77">
        <f t="shared" si="0"/>
        <v>0</v>
      </c>
      <c r="Y52" s="78">
        <f t="shared" si="33"/>
        <v>1</v>
      </c>
      <c r="Z52" s="79">
        <f t="shared" si="3"/>
        <v>1</v>
      </c>
      <c r="AA52" s="79">
        <f t="shared" si="4"/>
        <v>2</v>
      </c>
      <c r="AB52" s="79">
        <f t="shared" si="5"/>
        <v>0</v>
      </c>
      <c r="AC52" s="79">
        <f t="shared" si="6"/>
        <v>0</v>
      </c>
      <c r="AD52" s="79">
        <f t="shared" si="7"/>
        <v>0</v>
      </c>
      <c r="AE52" s="79">
        <f t="shared" si="8"/>
        <v>0</v>
      </c>
      <c r="AF52" s="79">
        <f t="shared" si="9"/>
        <v>0</v>
      </c>
      <c r="AG52" s="79">
        <f t="shared" si="10"/>
        <v>0</v>
      </c>
      <c r="AH52" s="79">
        <f t="shared" si="11"/>
        <v>0</v>
      </c>
      <c r="AI52" s="79">
        <f t="shared" si="12"/>
        <v>0</v>
      </c>
      <c r="AJ52" s="79">
        <f t="shared" si="34"/>
        <v>0</v>
      </c>
      <c r="AK52" s="80">
        <f t="shared" si="35"/>
        <v>0</v>
      </c>
      <c r="AL52" s="80">
        <f t="shared" si="36"/>
        <v>0</v>
      </c>
      <c r="AM52" s="81">
        <f t="shared" si="16"/>
        <v>0</v>
      </c>
      <c r="AN52" s="77">
        <f t="shared" si="17"/>
        <v>0</v>
      </c>
      <c r="AO52" s="82">
        <v>41292</v>
      </c>
      <c r="AP52" s="8" t="s">
        <v>50</v>
      </c>
      <c r="AR52" s="13" t="str">
        <f t="shared" si="26"/>
        <v>CHASSAGNE</v>
      </c>
      <c r="AS52" s="13" t="str">
        <f t="shared" si="27"/>
        <v>Frédéric</v>
      </c>
      <c r="AT52" s="13" t="str">
        <f t="shared" si="28"/>
        <v>CSADN Roanne</v>
      </c>
      <c r="AU52" s="227">
        <f t="shared" si="25"/>
        <v>28828</v>
      </c>
      <c r="AV52" s="105" t="str">
        <f t="shared" si="29"/>
        <v>42</v>
      </c>
      <c r="AW52" s="13">
        <f t="shared" si="30"/>
        <v>1</v>
      </c>
      <c r="AX52" s="13">
        <f t="shared" si="31"/>
        <v>0</v>
      </c>
      <c r="AY52" s="13">
        <f t="shared" si="32"/>
        <v>0</v>
      </c>
    </row>
    <row r="53" spans="1:51" ht="13.5" customHeight="1" x14ac:dyDescent="0.25">
      <c r="A53" s="44" t="s">
        <v>342</v>
      </c>
      <c r="B53" s="45" t="s">
        <v>138</v>
      </c>
      <c r="C53" s="46" t="s">
        <v>337</v>
      </c>
      <c r="D53" s="47" t="s">
        <v>39</v>
      </c>
      <c r="E53" s="48">
        <v>22676</v>
      </c>
      <c r="F53" s="49"/>
      <c r="G53" s="50"/>
      <c r="H53" s="50"/>
      <c r="I53" s="51"/>
      <c r="J53" s="50"/>
      <c r="K53" s="50"/>
      <c r="L53" s="52"/>
      <c r="M53" s="52"/>
      <c r="N53" s="50"/>
      <c r="O53" s="50"/>
      <c r="P53" s="51"/>
      <c r="Q53" s="50"/>
      <c r="R53" s="50"/>
      <c r="S53" s="52"/>
      <c r="T53" s="52" t="s">
        <v>56</v>
      </c>
      <c r="U53" s="53"/>
      <c r="V53" s="52"/>
      <c r="W53" s="54"/>
      <c r="X53" s="58">
        <f t="shared" si="0"/>
        <v>0</v>
      </c>
      <c r="Y53" s="65">
        <f t="shared" si="33"/>
        <v>0</v>
      </c>
      <c r="Z53" s="55">
        <f t="shared" si="3"/>
        <v>0</v>
      </c>
      <c r="AA53" s="55">
        <f t="shared" si="4"/>
        <v>0</v>
      </c>
      <c r="AB53" s="55">
        <f t="shared" si="5"/>
        <v>0</v>
      </c>
      <c r="AC53" s="55">
        <f t="shared" si="6"/>
        <v>0</v>
      </c>
      <c r="AD53" s="55">
        <f t="shared" si="7"/>
        <v>0</v>
      </c>
      <c r="AE53" s="55">
        <f t="shared" si="8"/>
        <v>0</v>
      </c>
      <c r="AF53" s="55">
        <f t="shared" si="9"/>
        <v>0</v>
      </c>
      <c r="AG53" s="55">
        <f t="shared" si="10"/>
        <v>5</v>
      </c>
      <c r="AH53" s="55">
        <f t="shared" si="11"/>
        <v>5</v>
      </c>
      <c r="AI53" s="55">
        <f t="shared" si="12"/>
        <v>0</v>
      </c>
      <c r="AJ53" s="55">
        <f t="shared" si="34"/>
        <v>0</v>
      </c>
      <c r="AK53" s="56">
        <f t="shared" si="35"/>
        <v>0</v>
      </c>
      <c r="AL53" s="56">
        <f t="shared" si="36"/>
        <v>0</v>
      </c>
      <c r="AM53" s="57">
        <f t="shared" si="16"/>
        <v>0</v>
      </c>
      <c r="AN53" s="58">
        <f t="shared" si="17"/>
        <v>0</v>
      </c>
      <c r="AO53" s="59">
        <v>41358</v>
      </c>
      <c r="AP53" s="13" t="s">
        <v>50</v>
      </c>
      <c r="AR53" s="13" t="str">
        <f t="shared" si="26"/>
        <v>CHATELUS</v>
      </c>
      <c r="AS53" s="13" t="str">
        <f t="shared" si="27"/>
        <v>Jean-Luc</v>
      </c>
      <c r="AT53" s="13" t="str">
        <f t="shared" si="28"/>
        <v>VC Villerest</v>
      </c>
      <c r="AU53" s="227">
        <f t="shared" si="25"/>
        <v>22676</v>
      </c>
      <c r="AV53" s="105" t="str">
        <f t="shared" si="29"/>
        <v>42</v>
      </c>
      <c r="AW53" s="13">
        <f t="shared" si="30"/>
        <v>5</v>
      </c>
      <c r="AX53" s="13">
        <f t="shared" si="31"/>
        <v>0</v>
      </c>
      <c r="AY53" s="13">
        <f t="shared" si="32"/>
        <v>0</v>
      </c>
    </row>
    <row r="54" spans="1:51" ht="13.5" customHeight="1" x14ac:dyDescent="0.25">
      <c r="A54" s="66" t="s">
        <v>106</v>
      </c>
      <c r="B54" s="67" t="s">
        <v>107</v>
      </c>
      <c r="C54" s="68" t="s">
        <v>105</v>
      </c>
      <c r="D54" s="69" t="s">
        <v>39</v>
      </c>
      <c r="E54" s="70">
        <v>27056</v>
      </c>
      <c r="F54" s="71"/>
      <c r="G54" s="72"/>
      <c r="H54" s="72"/>
      <c r="I54" s="73"/>
      <c r="J54" s="72"/>
      <c r="K54" s="72"/>
      <c r="L54" s="74"/>
      <c r="M54" s="74"/>
      <c r="N54" s="72"/>
      <c r="O54" s="72"/>
      <c r="P54" s="73"/>
      <c r="Q54" s="72"/>
      <c r="R54" s="72"/>
      <c r="S54" s="74" t="s">
        <v>56</v>
      </c>
      <c r="T54" s="74"/>
      <c r="U54" s="75"/>
      <c r="V54" s="74"/>
      <c r="W54" s="76"/>
      <c r="X54" s="77">
        <f t="shared" si="0"/>
        <v>0</v>
      </c>
      <c r="Y54" s="78">
        <f t="shared" si="33"/>
        <v>0</v>
      </c>
      <c r="Z54" s="79">
        <f t="shared" si="3"/>
        <v>0</v>
      </c>
      <c r="AA54" s="79">
        <f t="shared" si="4"/>
        <v>0</v>
      </c>
      <c r="AB54" s="79">
        <f t="shared" si="5"/>
        <v>0</v>
      </c>
      <c r="AC54" s="79">
        <f t="shared" si="6"/>
        <v>0</v>
      </c>
      <c r="AD54" s="79">
        <f t="shared" si="7"/>
        <v>0</v>
      </c>
      <c r="AE54" s="79">
        <f t="shared" si="8"/>
        <v>4</v>
      </c>
      <c r="AF54" s="79">
        <f t="shared" si="9"/>
        <v>4</v>
      </c>
      <c r="AG54" s="79">
        <f t="shared" si="10"/>
        <v>0</v>
      </c>
      <c r="AH54" s="79">
        <f t="shared" si="11"/>
        <v>0</v>
      </c>
      <c r="AI54" s="79">
        <f t="shared" si="12"/>
        <v>0</v>
      </c>
      <c r="AJ54" s="79">
        <f t="shared" si="34"/>
        <v>0</v>
      </c>
      <c r="AK54" s="80">
        <f t="shared" si="35"/>
        <v>0</v>
      </c>
      <c r="AL54" s="80">
        <f t="shared" si="36"/>
        <v>0</v>
      </c>
      <c r="AM54" s="81">
        <f t="shared" si="16"/>
        <v>0</v>
      </c>
      <c r="AN54" s="77">
        <f t="shared" si="17"/>
        <v>0</v>
      </c>
      <c r="AO54" s="82">
        <v>41310</v>
      </c>
      <c r="AP54" s="13" t="s">
        <v>50</v>
      </c>
      <c r="AR54" s="13" t="str">
        <f t="shared" si="26"/>
        <v>CHAUDAGNE</v>
      </c>
      <c r="AS54" s="13" t="str">
        <f t="shared" si="27"/>
        <v>Olivier</v>
      </c>
      <c r="AT54" s="13" t="str">
        <f t="shared" si="28"/>
        <v>CO Roannais</v>
      </c>
      <c r="AU54" s="227">
        <f t="shared" si="25"/>
        <v>27056</v>
      </c>
      <c r="AV54" s="105" t="str">
        <f t="shared" si="29"/>
        <v>42</v>
      </c>
      <c r="AW54" s="13">
        <f t="shared" si="30"/>
        <v>4</v>
      </c>
      <c r="AX54" s="13">
        <f t="shared" si="31"/>
        <v>0</v>
      </c>
      <c r="AY54" s="13">
        <f t="shared" si="32"/>
        <v>0</v>
      </c>
    </row>
    <row r="55" spans="1:51" ht="13.5" customHeight="1" x14ac:dyDescent="0.25">
      <c r="A55" s="44" t="s">
        <v>427</v>
      </c>
      <c r="B55" s="45" t="s">
        <v>428</v>
      </c>
      <c r="C55" s="46" t="s">
        <v>414</v>
      </c>
      <c r="D55" s="47" t="s">
        <v>29</v>
      </c>
      <c r="E55" s="48">
        <v>25017</v>
      </c>
      <c r="F55" s="49"/>
      <c r="G55" s="50"/>
      <c r="H55" s="50"/>
      <c r="I55" s="51"/>
      <c r="J55" s="50"/>
      <c r="K55" s="50"/>
      <c r="L55" s="52"/>
      <c r="M55" s="52"/>
      <c r="N55" s="50"/>
      <c r="O55" s="50"/>
      <c r="P55" s="51"/>
      <c r="Q55" s="50"/>
      <c r="R55" s="50"/>
      <c r="S55" s="52"/>
      <c r="T55" s="52" t="s">
        <v>56</v>
      </c>
      <c r="U55" s="53"/>
      <c r="V55" s="52"/>
      <c r="W55" s="54"/>
      <c r="X55" s="58">
        <f t="shared" si="0"/>
        <v>0</v>
      </c>
      <c r="Y55" s="65">
        <f t="shared" si="33"/>
        <v>0</v>
      </c>
      <c r="Z55" s="55">
        <f t="shared" si="3"/>
        <v>0</v>
      </c>
      <c r="AA55" s="55">
        <f t="shared" si="4"/>
        <v>0</v>
      </c>
      <c r="AB55" s="55">
        <f t="shared" si="5"/>
        <v>0</v>
      </c>
      <c r="AC55" s="55">
        <f t="shared" si="6"/>
        <v>0</v>
      </c>
      <c r="AD55" s="55">
        <f t="shared" si="7"/>
        <v>0</v>
      </c>
      <c r="AE55" s="55">
        <f t="shared" si="8"/>
        <v>0</v>
      </c>
      <c r="AF55" s="55">
        <f t="shared" si="9"/>
        <v>0</v>
      </c>
      <c r="AG55" s="55">
        <f t="shared" si="10"/>
        <v>5</v>
      </c>
      <c r="AH55" s="55">
        <f t="shared" si="11"/>
        <v>5</v>
      </c>
      <c r="AI55" s="55">
        <f t="shared" si="12"/>
        <v>0</v>
      </c>
      <c r="AJ55" s="55">
        <f t="shared" si="34"/>
        <v>0</v>
      </c>
      <c r="AK55" s="56">
        <f t="shared" si="35"/>
        <v>0</v>
      </c>
      <c r="AL55" s="56">
        <f t="shared" si="36"/>
        <v>0</v>
      </c>
      <c r="AM55" s="57">
        <f t="shared" si="16"/>
        <v>0</v>
      </c>
      <c r="AN55" s="58">
        <f t="shared" si="17"/>
        <v>0</v>
      </c>
      <c r="AO55" s="59">
        <v>41351</v>
      </c>
      <c r="AP55" s="13" t="s">
        <v>50</v>
      </c>
      <c r="AR55" s="13" t="str">
        <f t="shared" si="26"/>
        <v>CHAVALIER</v>
      </c>
      <c r="AS55" s="13" t="str">
        <f t="shared" si="27"/>
        <v>J- François</v>
      </c>
      <c r="AT55" s="13" t="str">
        <f t="shared" si="28"/>
        <v>AC Tarare POPEY</v>
      </c>
      <c r="AU55" s="227">
        <f t="shared" si="25"/>
        <v>25017</v>
      </c>
      <c r="AV55" s="105" t="str">
        <f t="shared" si="29"/>
        <v>69</v>
      </c>
      <c r="AW55" s="13">
        <f t="shared" si="30"/>
        <v>5</v>
      </c>
      <c r="AX55" s="13">
        <f t="shared" si="31"/>
        <v>0</v>
      </c>
      <c r="AY55" s="13">
        <f t="shared" si="32"/>
        <v>0</v>
      </c>
    </row>
    <row r="56" spans="1:51" ht="13.5" customHeight="1" x14ac:dyDescent="0.25">
      <c r="A56" s="66" t="s">
        <v>343</v>
      </c>
      <c r="B56" s="67" t="s">
        <v>171</v>
      </c>
      <c r="C56" s="68" t="s">
        <v>77</v>
      </c>
      <c r="D56" s="69" t="s">
        <v>39</v>
      </c>
      <c r="E56" s="70">
        <v>24822</v>
      </c>
      <c r="F56" s="71"/>
      <c r="G56" s="72"/>
      <c r="H56" s="72"/>
      <c r="I56" s="73"/>
      <c r="J56" s="72"/>
      <c r="K56" s="72"/>
      <c r="L56" s="74"/>
      <c r="M56" s="74"/>
      <c r="N56" s="72"/>
      <c r="O56" s="72"/>
      <c r="P56" s="73"/>
      <c r="Q56" s="72"/>
      <c r="R56" s="72"/>
      <c r="S56" s="74" t="s">
        <v>56</v>
      </c>
      <c r="T56" s="74"/>
      <c r="U56" s="75"/>
      <c r="V56" s="74"/>
      <c r="W56" s="76"/>
      <c r="X56" s="77">
        <f t="shared" si="0"/>
        <v>0</v>
      </c>
      <c r="Y56" s="78">
        <f t="shared" si="33"/>
        <v>0</v>
      </c>
      <c r="Z56" s="79">
        <f t="shared" si="3"/>
        <v>0</v>
      </c>
      <c r="AA56" s="79">
        <f t="shared" si="4"/>
        <v>0</v>
      </c>
      <c r="AB56" s="79">
        <f t="shared" si="5"/>
        <v>0</v>
      </c>
      <c r="AC56" s="79">
        <f t="shared" si="6"/>
        <v>0</v>
      </c>
      <c r="AD56" s="79">
        <f t="shared" si="7"/>
        <v>0</v>
      </c>
      <c r="AE56" s="79">
        <f t="shared" si="8"/>
        <v>4</v>
      </c>
      <c r="AF56" s="79">
        <f t="shared" si="9"/>
        <v>4</v>
      </c>
      <c r="AG56" s="79">
        <f t="shared" si="10"/>
        <v>0</v>
      </c>
      <c r="AH56" s="79">
        <f t="shared" si="11"/>
        <v>0</v>
      </c>
      <c r="AI56" s="79">
        <f t="shared" si="12"/>
        <v>0</v>
      </c>
      <c r="AJ56" s="79">
        <f t="shared" si="34"/>
        <v>0</v>
      </c>
      <c r="AK56" s="80">
        <f t="shared" si="35"/>
        <v>0</v>
      </c>
      <c r="AL56" s="80">
        <f t="shared" si="36"/>
        <v>0</v>
      </c>
      <c r="AM56" s="81">
        <f t="shared" si="16"/>
        <v>0</v>
      </c>
      <c r="AN56" s="77">
        <f t="shared" si="17"/>
        <v>0</v>
      </c>
      <c r="AO56" s="82">
        <v>41365</v>
      </c>
      <c r="AP56" s="13" t="s">
        <v>50</v>
      </c>
      <c r="AR56" s="13" t="str">
        <f t="shared" si="26"/>
        <v>CHERPIN</v>
      </c>
      <c r="AS56" s="13" t="str">
        <f t="shared" si="27"/>
        <v>Christophe</v>
      </c>
      <c r="AT56" s="13" t="str">
        <f t="shared" si="28"/>
        <v>CSADN Roanne</v>
      </c>
      <c r="AU56" s="227">
        <f t="shared" si="25"/>
        <v>24822</v>
      </c>
      <c r="AV56" s="105" t="str">
        <f t="shared" si="29"/>
        <v>42</v>
      </c>
      <c r="AW56" s="13">
        <f t="shared" si="30"/>
        <v>4</v>
      </c>
      <c r="AX56" s="13">
        <f t="shared" si="31"/>
        <v>0</v>
      </c>
      <c r="AY56" s="13">
        <f t="shared" si="32"/>
        <v>0</v>
      </c>
    </row>
    <row r="57" spans="1:51" ht="13.5" customHeight="1" x14ac:dyDescent="0.25">
      <c r="A57" s="44" t="s">
        <v>183</v>
      </c>
      <c r="B57" s="45" t="s">
        <v>291</v>
      </c>
      <c r="C57" s="46" t="s">
        <v>414</v>
      </c>
      <c r="D57" s="47" t="s">
        <v>29</v>
      </c>
      <c r="E57" s="48">
        <v>35055</v>
      </c>
      <c r="F57" s="49" t="s">
        <v>56</v>
      </c>
      <c r="G57" s="50"/>
      <c r="H57" s="50"/>
      <c r="I57" s="51"/>
      <c r="J57" s="50"/>
      <c r="K57" s="50"/>
      <c r="L57" s="52"/>
      <c r="M57" s="52"/>
      <c r="N57" s="50"/>
      <c r="O57" s="50"/>
      <c r="P57" s="51"/>
      <c r="Q57" s="50" t="s">
        <v>56</v>
      </c>
      <c r="R57" s="50"/>
      <c r="S57" s="52"/>
      <c r="T57" s="52"/>
      <c r="U57" s="53"/>
      <c r="V57" s="52"/>
      <c r="W57" s="54"/>
      <c r="X57" s="58">
        <f t="shared" si="0"/>
        <v>0.5</v>
      </c>
      <c r="Y57" s="65">
        <f t="shared" si="33"/>
        <v>0</v>
      </c>
      <c r="Z57" s="55">
        <f t="shared" si="3"/>
        <v>0</v>
      </c>
      <c r="AA57" s="55">
        <f t="shared" si="4"/>
        <v>2</v>
      </c>
      <c r="AB57" s="55">
        <f t="shared" si="5"/>
        <v>0</v>
      </c>
      <c r="AC57" s="55">
        <f t="shared" si="6"/>
        <v>0</v>
      </c>
      <c r="AD57" s="55">
        <f t="shared" si="7"/>
        <v>0</v>
      </c>
      <c r="AE57" s="55">
        <f t="shared" si="8"/>
        <v>0</v>
      </c>
      <c r="AF57" s="55">
        <f t="shared" si="9"/>
        <v>0</v>
      </c>
      <c r="AG57" s="55">
        <f t="shared" si="10"/>
        <v>0</v>
      </c>
      <c r="AH57" s="55">
        <f t="shared" si="11"/>
        <v>0</v>
      </c>
      <c r="AI57" s="55">
        <f t="shared" si="12"/>
        <v>0</v>
      </c>
      <c r="AJ57" s="55">
        <f t="shared" si="34"/>
        <v>0</v>
      </c>
      <c r="AK57" s="56">
        <f t="shared" si="35"/>
        <v>0</v>
      </c>
      <c r="AL57" s="56">
        <f t="shared" si="36"/>
        <v>0</v>
      </c>
      <c r="AM57" s="57">
        <f t="shared" si="16"/>
        <v>0</v>
      </c>
      <c r="AN57" s="58">
        <f t="shared" si="17"/>
        <v>0</v>
      </c>
      <c r="AO57" s="63" t="s">
        <v>446</v>
      </c>
      <c r="AP57" s="62" t="s">
        <v>446</v>
      </c>
      <c r="AR57" s="13" t="str">
        <f t="shared" si="26"/>
        <v>CHEVALIER</v>
      </c>
      <c r="AS57" s="13" t="str">
        <f t="shared" si="27"/>
        <v>Jérémy</v>
      </c>
      <c r="AT57" s="13" t="str">
        <f t="shared" si="28"/>
        <v>AC Tarare POPEY</v>
      </c>
      <c r="AU57" s="227">
        <f t="shared" si="25"/>
        <v>35055</v>
      </c>
      <c r="AV57" s="105" t="str">
        <f t="shared" si="29"/>
        <v>69</v>
      </c>
      <c r="AW57" s="13">
        <f t="shared" si="30"/>
        <v>0</v>
      </c>
      <c r="AX57" s="13">
        <f t="shared" si="31"/>
        <v>0</v>
      </c>
      <c r="AY57" s="13">
        <f t="shared" si="32"/>
        <v>0</v>
      </c>
    </row>
    <row r="58" spans="1:51" ht="13.5" customHeight="1" x14ac:dyDescent="0.25">
      <c r="A58" s="66" t="s">
        <v>184</v>
      </c>
      <c r="B58" s="67" t="s">
        <v>185</v>
      </c>
      <c r="C58" s="68" t="s">
        <v>22</v>
      </c>
      <c r="D58" s="69" t="s">
        <v>23</v>
      </c>
      <c r="E58" s="70">
        <v>23759</v>
      </c>
      <c r="F58" s="71"/>
      <c r="G58" s="72"/>
      <c r="H58" s="72"/>
      <c r="I58" s="73" t="s">
        <v>56</v>
      </c>
      <c r="J58" s="72"/>
      <c r="K58" s="72"/>
      <c r="L58" s="74"/>
      <c r="M58" s="74"/>
      <c r="N58" s="72"/>
      <c r="O58" s="72"/>
      <c r="P58" s="73"/>
      <c r="Q58" s="72"/>
      <c r="R58" s="72"/>
      <c r="S58" s="74"/>
      <c r="T58" s="74"/>
      <c r="U58" s="75"/>
      <c r="V58" s="74"/>
      <c r="W58" s="76"/>
      <c r="X58" s="77">
        <f t="shared" si="0"/>
        <v>0</v>
      </c>
      <c r="Y58" s="78">
        <f t="shared" si="33"/>
        <v>0</v>
      </c>
      <c r="Z58" s="79">
        <f t="shared" si="3"/>
        <v>0</v>
      </c>
      <c r="AA58" s="79">
        <f t="shared" si="4"/>
        <v>2</v>
      </c>
      <c r="AB58" s="79">
        <f t="shared" si="5"/>
        <v>2</v>
      </c>
      <c r="AC58" s="79">
        <f t="shared" si="6"/>
        <v>0</v>
      </c>
      <c r="AD58" s="79">
        <f t="shared" si="7"/>
        <v>0</v>
      </c>
      <c r="AE58" s="79">
        <f t="shared" si="8"/>
        <v>0</v>
      </c>
      <c r="AF58" s="79">
        <f t="shared" si="9"/>
        <v>0</v>
      </c>
      <c r="AG58" s="79">
        <f t="shared" si="10"/>
        <v>0</v>
      </c>
      <c r="AH58" s="79">
        <f t="shared" si="11"/>
        <v>0</v>
      </c>
      <c r="AI58" s="79">
        <f t="shared" si="12"/>
        <v>0</v>
      </c>
      <c r="AJ58" s="79">
        <f t="shared" si="34"/>
        <v>0</v>
      </c>
      <c r="AK58" s="80">
        <f t="shared" si="35"/>
        <v>0</v>
      </c>
      <c r="AL58" s="80">
        <f t="shared" si="36"/>
        <v>0</v>
      </c>
      <c r="AM58" s="81">
        <f t="shared" si="16"/>
        <v>0</v>
      </c>
      <c r="AN58" s="77">
        <f t="shared" si="17"/>
        <v>0</v>
      </c>
      <c r="AO58" s="82">
        <v>41347</v>
      </c>
      <c r="AP58" s="13" t="s">
        <v>50</v>
      </c>
      <c r="AR58" s="13" t="str">
        <f t="shared" si="26"/>
        <v>CHIRAT</v>
      </c>
      <c r="AS58" s="13" t="str">
        <f t="shared" si="27"/>
        <v>Gilbert</v>
      </c>
      <c r="AT58" s="13" t="str">
        <f t="shared" si="28"/>
        <v>Team des Dombes</v>
      </c>
      <c r="AU58" s="227">
        <f t="shared" si="25"/>
        <v>23759</v>
      </c>
      <c r="AV58" s="105" t="str">
        <f t="shared" si="29"/>
        <v>01</v>
      </c>
      <c r="AW58" s="13">
        <f t="shared" si="30"/>
        <v>2</v>
      </c>
      <c r="AX58" s="13">
        <f t="shared" si="31"/>
        <v>0</v>
      </c>
      <c r="AY58" s="13">
        <f t="shared" si="32"/>
        <v>0</v>
      </c>
    </row>
    <row r="59" spans="1:51" ht="13.5" customHeight="1" x14ac:dyDescent="0.25">
      <c r="A59" s="44" t="s">
        <v>1366</v>
      </c>
      <c r="B59" s="45" t="s">
        <v>44</v>
      </c>
      <c r="C59" s="46" t="s">
        <v>305</v>
      </c>
      <c r="D59" s="47" t="s">
        <v>23</v>
      </c>
      <c r="E59" s="48">
        <v>30989</v>
      </c>
      <c r="F59" s="49"/>
      <c r="G59" s="50" t="s">
        <v>56</v>
      </c>
      <c r="H59" s="50"/>
      <c r="I59" s="51" t="s">
        <v>56</v>
      </c>
      <c r="J59" s="50"/>
      <c r="K59" s="50"/>
      <c r="L59" s="52"/>
      <c r="M59" s="52"/>
      <c r="N59" s="50"/>
      <c r="O59" s="50"/>
      <c r="P59" s="51"/>
      <c r="Q59" s="50"/>
      <c r="R59" s="50"/>
      <c r="S59" s="52"/>
      <c r="T59" s="52"/>
      <c r="U59" s="53"/>
      <c r="V59" s="52"/>
      <c r="W59" s="54"/>
      <c r="X59" s="58">
        <f t="shared" si="0"/>
        <v>0</v>
      </c>
      <c r="Y59" s="65">
        <f t="shared" si="33"/>
        <v>1</v>
      </c>
      <c r="Z59" s="55">
        <f t="shared" si="3"/>
        <v>1</v>
      </c>
      <c r="AA59" s="55">
        <f t="shared" si="4"/>
        <v>2</v>
      </c>
      <c r="AB59" s="55">
        <f t="shared" si="5"/>
        <v>0</v>
      </c>
      <c r="AC59" s="55">
        <f t="shared" si="6"/>
        <v>0</v>
      </c>
      <c r="AD59" s="55">
        <f t="shared" si="7"/>
        <v>0</v>
      </c>
      <c r="AE59" s="55">
        <f t="shared" si="8"/>
        <v>0</v>
      </c>
      <c r="AF59" s="55">
        <f t="shared" si="9"/>
        <v>0</v>
      </c>
      <c r="AG59" s="55">
        <f t="shared" si="10"/>
        <v>0</v>
      </c>
      <c r="AH59" s="55">
        <f t="shared" si="11"/>
        <v>0</v>
      </c>
      <c r="AI59" s="55">
        <f t="shared" si="12"/>
        <v>0</v>
      </c>
      <c r="AJ59" s="55">
        <f t="shared" si="34"/>
        <v>0</v>
      </c>
      <c r="AK59" s="56">
        <f t="shared" si="35"/>
        <v>0</v>
      </c>
      <c r="AL59" s="56">
        <f t="shared" si="36"/>
        <v>0</v>
      </c>
      <c r="AM59" s="57">
        <f t="shared" si="16"/>
        <v>0</v>
      </c>
      <c r="AN59" s="58">
        <f t="shared" si="17"/>
        <v>0</v>
      </c>
      <c r="AO59" s="59">
        <v>41386</v>
      </c>
      <c r="AP59" s="13" t="s">
        <v>50</v>
      </c>
      <c r="AR59" s="13" t="str">
        <f t="shared" si="26"/>
        <v>CLERMIDY</v>
      </c>
      <c r="AS59" s="13" t="str">
        <f t="shared" si="27"/>
        <v>Julien</v>
      </c>
      <c r="AT59" s="13" t="str">
        <f t="shared" si="28"/>
        <v>St Denis Cyclisme</v>
      </c>
      <c r="AU59" s="227">
        <f t="shared" si="25"/>
        <v>30989</v>
      </c>
      <c r="AV59" s="105" t="str">
        <f t="shared" si="29"/>
        <v>01</v>
      </c>
      <c r="AW59" s="13">
        <f t="shared" si="30"/>
        <v>1</v>
      </c>
      <c r="AX59" s="13">
        <f t="shared" si="31"/>
        <v>0</v>
      </c>
      <c r="AY59" s="13">
        <f t="shared" si="32"/>
        <v>0</v>
      </c>
    </row>
    <row r="60" spans="1:51" ht="13.5" customHeight="1" x14ac:dyDescent="0.25">
      <c r="A60" s="66" t="s">
        <v>188</v>
      </c>
      <c r="B60" s="67" t="s">
        <v>189</v>
      </c>
      <c r="C60" s="68" t="s">
        <v>414</v>
      </c>
      <c r="D60" s="69" t="s">
        <v>29</v>
      </c>
      <c r="E60" s="70">
        <v>21921</v>
      </c>
      <c r="F60" s="71"/>
      <c r="G60" s="72"/>
      <c r="H60" s="72"/>
      <c r="I60" s="73"/>
      <c r="J60" s="72"/>
      <c r="K60" s="72"/>
      <c r="L60" s="74"/>
      <c r="M60" s="74"/>
      <c r="N60" s="72"/>
      <c r="O60" s="72"/>
      <c r="P60" s="73"/>
      <c r="Q60" s="72"/>
      <c r="R60" s="72"/>
      <c r="S60" s="74"/>
      <c r="T60" s="74" t="s">
        <v>56</v>
      </c>
      <c r="U60" s="75"/>
      <c r="V60" s="74"/>
      <c r="W60" s="76"/>
      <c r="X60" s="77">
        <f t="shared" si="0"/>
        <v>0</v>
      </c>
      <c r="Y60" s="78">
        <f t="shared" si="33"/>
        <v>0</v>
      </c>
      <c r="Z60" s="79">
        <f t="shared" si="3"/>
        <v>0</v>
      </c>
      <c r="AA60" s="79">
        <f t="shared" si="4"/>
        <v>0</v>
      </c>
      <c r="AB60" s="79">
        <f t="shared" si="5"/>
        <v>0</v>
      </c>
      <c r="AC60" s="79">
        <f t="shared" si="6"/>
        <v>0</v>
      </c>
      <c r="AD60" s="79">
        <f t="shared" si="7"/>
        <v>0</v>
      </c>
      <c r="AE60" s="79">
        <f t="shared" si="8"/>
        <v>0</v>
      </c>
      <c r="AF60" s="79">
        <f t="shared" si="9"/>
        <v>0</v>
      </c>
      <c r="AG60" s="79">
        <f t="shared" si="10"/>
        <v>5</v>
      </c>
      <c r="AH60" s="79">
        <f t="shared" si="11"/>
        <v>5</v>
      </c>
      <c r="AI60" s="79">
        <f t="shared" si="12"/>
        <v>0</v>
      </c>
      <c r="AJ60" s="79">
        <f t="shared" si="34"/>
        <v>0</v>
      </c>
      <c r="AK60" s="80">
        <f t="shared" si="35"/>
        <v>0</v>
      </c>
      <c r="AL60" s="80">
        <f t="shared" si="36"/>
        <v>0</v>
      </c>
      <c r="AM60" s="81">
        <f t="shared" si="16"/>
        <v>0</v>
      </c>
      <c r="AN60" s="77">
        <f t="shared" si="17"/>
        <v>0</v>
      </c>
      <c r="AO60" s="82">
        <v>41351</v>
      </c>
      <c r="AP60" s="13" t="s">
        <v>50</v>
      </c>
      <c r="AR60" s="13" t="str">
        <f t="shared" si="26"/>
        <v>COQUARD</v>
      </c>
      <c r="AS60" s="13" t="str">
        <f t="shared" si="27"/>
        <v>J.Michel</v>
      </c>
      <c r="AT60" s="13" t="str">
        <f t="shared" si="28"/>
        <v>AC Tarare POPEY</v>
      </c>
      <c r="AU60" s="227">
        <f t="shared" si="25"/>
        <v>21921</v>
      </c>
      <c r="AV60" s="105" t="str">
        <f t="shared" si="29"/>
        <v>69</v>
      </c>
      <c r="AW60" s="13">
        <f t="shared" si="30"/>
        <v>5</v>
      </c>
      <c r="AX60" s="13">
        <f t="shared" si="31"/>
        <v>0</v>
      </c>
      <c r="AY60" s="13">
        <f t="shared" si="32"/>
        <v>0</v>
      </c>
    </row>
    <row r="61" spans="1:51" ht="13.5" customHeight="1" x14ac:dyDescent="0.25">
      <c r="A61" s="44" t="s">
        <v>412</v>
      </c>
      <c r="B61" s="45" t="s">
        <v>113</v>
      </c>
      <c r="C61" s="46" t="s">
        <v>46</v>
      </c>
      <c r="D61" s="47" t="s">
        <v>29</v>
      </c>
      <c r="E61" s="48">
        <v>25565</v>
      </c>
      <c r="F61" s="49"/>
      <c r="G61" s="50"/>
      <c r="H61" s="50"/>
      <c r="I61" s="51"/>
      <c r="J61" s="50"/>
      <c r="K61" s="50"/>
      <c r="L61" s="52" t="s">
        <v>56</v>
      </c>
      <c r="M61" s="52"/>
      <c r="N61" s="50"/>
      <c r="O61" s="50"/>
      <c r="P61" s="51"/>
      <c r="Q61" s="50"/>
      <c r="R61" s="50"/>
      <c r="S61" s="52"/>
      <c r="T61" s="52"/>
      <c r="U61" s="53"/>
      <c r="V61" s="52"/>
      <c r="W61" s="54"/>
      <c r="X61" s="58">
        <f t="shared" si="0"/>
        <v>0</v>
      </c>
      <c r="Y61" s="65">
        <f t="shared" si="33"/>
        <v>0</v>
      </c>
      <c r="Z61" s="55">
        <f t="shared" si="3"/>
        <v>0</v>
      </c>
      <c r="AA61" s="55">
        <f t="shared" si="4"/>
        <v>0</v>
      </c>
      <c r="AB61" s="55">
        <f t="shared" si="5"/>
        <v>0</v>
      </c>
      <c r="AC61" s="55">
        <f t="shared" si="6"/>
        <v>0</v>
      </c>
      <c r="AD61" s="55">
        <f t="shared" si="7"/>
        <v>0</v>
      </c>
      <c r="AE61" s="55">
        <f t="shared" si="8"/>
        <v>0</v>
      </c>
      <c r="AF61" s="55">
        <f t="shared" si="9"/>
        <v>0</v>
      </c>
      <c r="AG61" s="55">
        <f t="shared" si="10"/>
        <v>5</v>
      </c>
      <c r="AH61" s="55">
        <f t="shared" si="11"/>
        <v>5</v>
      </c>
      <c r="AI61" s="55">
        <f t="shared" si="12"/>
        <v>0</v>
      </c>
      <c r="AJ61" s="55">
        <f t="shared" si="34"/>
        <v>0</v>
      </c>
      <c r="AK61" s="56">
        <f t="shared" si="35"/>
        <v>0</v>
      </c>
      <c r="AL61" s="56">
        <f t="shared" si="36"/>
        <v>0</v>
      </c>
      <c r="AM61" s="57">
        <f t="shared" si="16"/>
        <v>0</v>
      </c>
      <c r="AN61" s="58">
        <f t="shared" si="17"/>
        <v>0</v>
      </c>
      <c r="AO61" s="59">
        <v>41347</v>
      </c>
      <c r="AP61" s="13" t="s">
        <v>50</v>
      </c>
      <c r="AR61" s="13" t="str">
        <f t="shared" si="26"/>
        <v>CORBRAT</v>
      </c>
      <c r="AS61" s="13" t="str">
        <f t="shared" si="27"/>
        <v>Laurent</v>
      </c>
      <c r="AT61" s="13" t="str">
        <f t="shared" si="28"/>
        <v>VC Limas</v>
      </c>
      <c r="AU61" s="227">
        <f t="shared" si="25"/>
        <v>25565</v>
      </c>
      <c r="AV61" s="105" t="str">
        <f t="shared" si="29"/>
        <v>69</v>
      </c>
      <c r="AW61" s="13">
        <f t="shared" si="30"/>
        <v>5</v>
      </c>
      <c r="AX61" s="13">
        <f t="shared" si="31"/>
        <v>0</v>
      </c>
      <c r="AY61" s="13">
        <f t="shared" si="32"/>
        <v>0</v>
      </c>
    </row>
    <row r="62" spans="1:51" s="13" customFormat="1" ht="13.5" customHeight="1" x14ac:dyDescent="0.25">
      <c r="A62" s="66" t="s">
        <v>68</v>
      </c>
      <c r="B62" s="67" t="s">
        <v>69</v>
      </c>
      <c r="C62" s="68" t="s">
        <v>70</v>
      </c>
      <c r="D62" s="69" t="s">
        <v>29</v>
      </c>
      <c r="E62" s="70">
        <v>25243</v>
      </c>
      <c r="F62" s="71"/>
      <c r="G62" s="72" t="s">
        <v>56</v>
      </c>
      <c r="H62" s="72"/>
      <c r="I62" s="73" t="s">
        <v>56</v>
      </c>
      <c r="J62" s="72"/>
      <c r="K62" s="72"/>
      <c r="L62" s="74"/>
      <c r="M62" s="74"/>
      <c r="N62" s="72"/>
      <c r="O62" s="72"/>
      <c r="P62" s="73"/>
      <c r="Q62" s="72"/>
      <c r="R62" s="72"/>
      <c r="S62" s="74"/>
      <c r="T62" s="74"/>
      <c r="U62" s="75"/>
      <c r="V62" s="74"/>
      <c r="W62" s="76"/>
      <c r="X62" s="77">
        <f t="shared" si="0"/>
        <v>0</v>
      </c>
      <c r="Y62" s="78">
        <f t="shared" si="33"/>
        <v>1</v>
      </c>
      <c r="Z62" s="79">
        <f t="shared" si="3"/>
        <v>1</v>
      </c>
      <c r="AA62" s="79">
        <f t="shared" si="4"/>
        <v>2</v>
      </c>
      <c r="AB62" s="79">
        <f t="shared" si="5"/>
        <v>0</v>
      </c>
      <c r="AC62" s="79">
        <f t="shared" si="6"/>
        <v>0</v>
      </c>
      <c r="AD62" s="79">
        <f t="shared" si="7"/>
        <v>0</v>
      </c>
      <c r="AE62" s="79">
        <f t="shared" si="8"/>
        <v>0</v>
      </c>
      <c r="AF62" s="79">
        <f t="shared" si="9"/>
        <v>0</v>
      </c>
      <c r="AG62" s="79">
        <f t="shared" si="10"/>
        <v>0</v>
      </c>
      <c r="AH62" s="79">
        <f t="shared" si="11"/>
        <v>0</v>
      </c>
      <c r="AI62" s="79">
        <f t="shared" si="12"/>
        <v>0</v>
      </c>
      <c r="AJ62" s="79">
        <f t="shared" si="34"/>
        <v>0</v>
      </c>
      <c r="AK62" s="80">
        <f t="shared" si="35"/>
        <v>0</v>
      </c>
      <c r="AL62" s="80">
        <f t="shared" si="36"/>
        <v>0</v>
      </c>
      <c r="AM62" s="81">
        <f t="shared" si="16"/>
        <v>0</v>
      </c>
      <c r="AN62" s="77">
        <f t="shared" si="17"/>
        <v>0</v>
      </c>
      <c r="AO62" s="82">
        <v>41292</v>
      </c>
      <c r="AP62" s="8" t="s">
        <v>50</v>
      </c>
      <c r="AQ62" s="4"/>
      <c r="AR62" s="13" t="str">
        <f t="shared" si="26"/>
        <v>CUNHA</v>
      </c>
      <c r="AS62" s="13" t="str">
        <f t="shared" si="27"/>
        <v>Paul</v>
      </c>
      <c r="AT62" s="13" t="str">
        <f t="shared" si="28"/>
        <v>VC Decines</v>
      </c>
      <c r="AU62" s="227">
        <f t="shared" si="25"/>
        <v>25243</v>
      </c>
      <c r="AV62" s="105" t="str">
        <f t="shared" si="29"/>
        <v>69</v>
      </c>
      <c r="AW62" s="13">
        <f t="shared" si="30"/>
        <v>1</v>
      </c>
      <c r="AX62" s="13">
        <f t="shared" si="31"/>
        <v>0</v>
      </c>
      <c r="AY62" s="13">
        <f t="shared" si="32"/>
        <v>0</v>
      </c>
    </row>
    <row r="63" spans="1:51" ht="13.5" customHeight="1" x14ac:dyDescent="0.25">
      <c r="A63" s="44" t="s">
        <v>1367</v>
      </c>
      <c r="B63" s="45" t="s">
        <v>176</v>
      </c>
      <c r="C63" s="46" t="s">
        <v>1368</v>
      </c>
      <c r="D63" s="47" t="s">
        <v>35</v>
      </c>
      <c r="E63" s="48">
        <v>30855</v>
      </c>
      <c r="F63" s="49"/>
      <c r="G63" s="50" t="s">
        <v>56</v>
      </c>
      <c r="H63" s="50"/>
      <c r="I63" s="51"/>
      <c r="J63" s="50"/>
      <c r="K63" s="50"/>
      <c r="L63" s="52"/>
      <c r="M63" s="52"/>
      <c r="N63" s="50"/>
      <c r="O63" s="50"/>
      <c r="P63" s="51"/>
      <c r="Q63" s="50" t="s">
        <v>56</v>
      </c>
      <c r="R63" s="50"/>
      <c r="S63" s="52"/>
      <c r="T63" s="52"/>
      <c r="U63" s="53"/>
      <c r="V63" s="52"/>
      <c r="W63" s="54"/>
      <c r="X63" s="58">
        <f t="shared" si="0"/>
        <v>0</v>
      </c>
      <c r="Y63" s="65">
        <f t="shared" si="33"/>
        <v>1</v>
      </c>
      <c r="Z63" s="55">
        <f t="shared" si="3"/>
        <v>1</v>
      </c>
      <c r="AA63" s="55">
        <f t="shared" si="4"/>
        <v>2</v>
      </c>
      <c r="AB63" s="55">
        <f t="shared" si="5"/>
        <v>0</v>
      </c>
      <c r="AC63" s="55">
        <f t="shared" si="6"/>
        <v>0</v>
      </c>
      <c r="AD63" s="55">
        <f t="shared" si="7"/>
        <v>0</v>
      </c>
      <c r="AE63" s="55">
        <f t="shared" si="8"/>
        <v>0</v>
      </c>
      <c r="AF63" s="55">
        <f t="shared" si="9"/>
        <v>0</v>
      </c>
      <c r="AG63" s="55">
        <f t="shared" si="10"/>
        <v>0</v>
      </c>
      <c r="AH63" s="55">
        <f t="shared" si="11"/>
        <v>0</v>
      </c>
      <c r="AI63" s="55">
        <f t="shared" si="12"/>
        <v>0</v>
      </c>
      <c r="AJ63" s="55">
        <f t="shared" si="34"/>
        <v>0</v>
      </c>
      <c r="AK63" s="56">
        <f t="shared" si="35"/>
        <v>0</v>
      </c>
      <c r="AL63" s="56">
        <f t="shared" si="36"/>
        <v>0</v>
      </c>
      <c r="AM63" s="57">
        <f t="shared" si="16"/>
        <v>0</v>
      </c>
      <c r="AN63" s="58">
        <f t="shared" si="17"/>
        <v>0</v>
      </c>
      <c r="AO63" s="59">
        <v>41386</v>
      </c>
      <c r="AP63" s="13" t="s">
        <v>50</v>
      </c>
      <c r="AR63" s="13" t="str">
        <f t="shared" si="26"/>
        <v>DE POURCQ</v>
      </c>
      <c r="AS63" s="13" t="str">
        <f t="shared" si="27"/>
        <v>Fabien</v>
      </c>
      <c r="AT63" s="13" t="str">
        <f t="shared" si="28"/>
        <v>Prodialog David Derepas</v>
      </c>
      <c r="AU63" s="227">
        <f t="shared" si="25"/>
        <v>30855</v>
      </c>
      <c r="AV63" s="105" t="str">
        <f t="shared" si="29"/>
        <v>21</v>
      </c>
      <c r="AW63" s="13">
        <f t="shared" si="30"/>
        <v>1</v>
      </c>
      <c r="AX63" s="13">
        <f t="shared" si="31"/>
        <v>0</v>
      </c>
      <c r="AY63" s="13">
        <f t="shared" si="32"/>
        <v>0</v>
      </c>
    </row>
    <row r="64" spans="1:51" ht="13.5" customHeight="1" x14ac:dyDescent="0.25">
      <c r="A64" s="66" t="s">
        <v>191</v>
      </c>
      <c r="B64" s="67" t="s">
        <v>147</v>
      </c>
      <c r="C64" s="68" t="s">
        <v>336</v>
      </c>
      <c r="D64" s="69" t="s">
        <v>39</v>
      </c>
      <c r="E64" s="70">
        <v>23865</v>
      </c>
      <c r="F64" s="71"/>
      <c r="G64" s="72"/>
      <c r="H64" s="72"/>
      <c r="I64" s="73"/>
      <c r="J64" s="72"/>
      <c r="K64" s="72"/>
      <c r="L64" s="74"/>
      <c r="M64" s="74"/>
      <c r="N64" s="72"/>
      <c r="O64" s="72"/>
      <c r="P64" s="73"/>
      <c r="Q64" s="72" t="s">
        <v>56</v>
      </c>
      <c r="R64" s="72"/>
      <c r="S64" s="74"/>
      <c r="T64" s="74"/>
      <c r="U64" s="75"/>
      <c r="V64" s="74"/>
      <c r="W64" s="76"/>
      <c r="X64" s="77">
        <f t="shared" si="0"/>
        <v>0</v>
      </c>
      <c r="Y64" s="78">
        <f t="shared" si="33"/>
        <v>0</v>
      </c>
      <c r="Z64" s="79">
        <f t="shared" si="3"/>
        <v>0</v>
      </c>
      <c r="AA64" s="79">
        <f t="shared" si="4"/>
        <v>2</v>
      </c>
      <c r="AB64" s="79">
        <f t="shared" si="5"/>
        <v>2</v>
      </c>
      <c r="AC64" s="79">
        <f t="shared" si="6"/>
        <v>0</v>
      </c>
      <c r="AD64" s="79">
        <f t="shared" si="7"/>
        <v>0</v>
      </c>
      <c r="AE64" s="79">
        <f t="shared" si="8"/>
        <v>0</v>
      </c>
      <c r="AF64" s="79">
        <f t="shared" si="9"/>
        <v>0</v>
      </c>
      <c r="AG64" s="79">
        <f t="shared" si="10"/>
        <v>0</v>
      </c>
      <c r="AH64" s="79">
        <f t="shared" si="11"/>
        <v>0</v>
      </c>
      <c r="AI64" s="79">
        <f t="shared" si="12"/>
        <v>0</v>
      </c>
      <c r="AJ64" s="79">
        <f t="shared" si="34"/>
        <v>0</v>
      </c>
      <c r="AK64" s="80">
        <f t="shared" si="35"/>
        <v>0</v>
      </c>
      <c r="AL64" s="80">
        <f t="shared" si="36"/>
        <v>0</v>
      </c>
      <c r="AM64" s="81">
        <f t="shared" si="16"/>
        <v>0</v>
      </c>
      <c r="AN64" s="77">
        <f t="shared" si="17"/>
        <v>0</v>
      </c>
      <c r="AO64" s="82">
        <v>41354</v>
      </c>
      <c r="AP64" s="13" t="s">
        <v>50</v>
      </c>
      <c r="AR64" s="13" t="str">
        <f t="shared" si="26"/>
        <v>DEBLANGEY</v>
      </c>
      <c r="AS64" s="13" t="str">
        <f t="shared" si="27"/>
        <v>Arnaud</v>
      </c>
      <c r="AT64" s="13" t="str">
        <f t="shared" si="28"/>
        <v>VC Roanne</v>
      </c>
      <c r="AU64" s="227">
        <f t="shared" si="25"/>
        <v>23865</v>
      </c>
      <c r="AV64" s="105" t="str">
        <f t="shared" si="29"/>
        <v>42</v>
      </c>
      <c r="AW64" s="13">
        <f t="shared" si="30"/>
        <v>2</v>
      </c>
      <c r="AX64" s="13">
        <f t="shared" si="31"/>
        <v>0</v>
      </c>
      <c r="AY64" s="13">
        <f t="shared" si="32"/>
        <v>0</v>
      </c>
    </row>
    <row r="65" spans="1:51" ht="13.5" customHeight="1" x14ac:dyDescent="0.25">
      <c r="A65" s="44" t="s">
        <v>128</v>
      </c>
      <c r="B65" s="45" t="s">
        <v>95</v>
      </c>
      <c r="C65" s="46" t="s">
        <v>77</v>
      </c>
      <c r="D65" s="47" t="s">
        <v>39</v>
      </c>
      <c r="E65" s="48">
        <v>17181</v>
      </c>
      <c r="F65" s="49"/>
      <c r="G65" s="50"/>
      <c r="H65" s="50"/>
      <c r="I65" s="51"/>
      <c r="J65" s="50"/>
      <c r="K65" s="50"/>
      <c r="L65" s="52"/>
      <c r="M65" s="52"/>
      <c r="N65" s="50"/>
      <c r="O65" s="50"/>
      <c r="P65" s="51"/>
      <c r="Q65" s="50"/>
      <c r="R65" s="50"/>
      <c r="S65" s="52"/>
      <c r="T65" s="52" t="s">
        <v>56</v>
      </c>
      <c r="U65" s="53"/>
      <c r="V65" s="52"/>
      <c r="W65" s="54"/>
      <c r="X65" s="58">
        <f t="shared" si="0"/>
        <v>0</v>
      </c>
      <c r="Y65" s="65">
        <f t="shared" si="33"/>
        <v>0</v>
      </c>
      <c r="Z65" s="55"/>
      <c r="AA65" s="55"/>
      <c r="AB65" s="55"/>
      <c r="AC65" s="55"/>
      <c r="AD65" s="55"/>
      <c r="AE65" s="55"/>
      <c r="AF65" s="55">
        <v>4</v>
      </c>
      <c r="AG65" s="55"/>
      <c r="AH65" s="55"/>
      <c r="AI65" s="55"/>
      <c r="AJ65" s="55"/>
      <c r="AK65" s="56"/>
      <c r="AL65" s="56"/>
      <c r="AM65" s="57"/>
      <c r="AN65" s="58"/>
      <c r="AO65" s="59">
        <v>41326</v>
      </c>
      <c r="AP65" s="13" t="s">
        <v>50</v>
      </c>
      <c r="AQ65" s="4" t="s">
        <v>500</v>
      </c>
      <c r="AR65" s="13" t="str">
        <f t="shared" si="26"/>
        <v>DECHAMP</v>
      </c>
      <c r="AS65" s="13" t="str">
        <f t="shared" si="27"/>
        <v>Michel</v>
      </c>
      <c r="AT65" s="13" t="str">
        <f t="shared" si="28"/>
        <v>CSADN Roanne</v>
      </c>
      <c r="AU65" s="227">
        <f t="shared" si="25"/>
        <v>17181</v>
      </c>
      <c r="AV65" s="105" t="str">
        <f t="shared" si="29"/>
        <v>42</v>
      </c>
      <c r="AW65" s="13">
        <f t="shared" si="30"/>
        <v>4</v>
      </c>
      <c r="AX65" s="13">
        <f t="shared" si="31"/>
        <v>0</v>
      </c>
      <c r="AY65" s="13">
        <f t="shared" si="32"/>
        <v>0</v>
      </c>
    </row>
    <row r="66" spans="1:51" ht="13.5" customHeight="1" x14ac:dyDescent="0.25">
      <c r="A66" s="66" t="s">
        <v>416</v>
      </c>
      <c r="B66" s="67" t="s">
        <v>115</v>
      </c>
      <c r="C66" s="68" t="s">
        <v>414</v>
      </c>
      <c r="D66" s="69" t="s">
        <v>29</v>
      </c>
      <c r="E66" s="70">
        <v>32362</v>
      </c>
      <c r="F66" s="71" t="s">
        <v>56</v>
      </c>
      <c r="G66" s="72"/>
      <c r="H66" s="72"/>
      <c r="I66" s="73"/>
      <c r="J66" s="72"/>
      <c r="K66" s="72"/>
      <c r="L66" s="74"/>
      <c r="M66" s="74"/>
      <c r="N66" s="72"/>
      <c r="O66" s="72"/>
      <c r="P66" s="73" t="s">
        <v>56</v>
      </c>
      <c r="Q66" s="72"/>
      <c r="R66" s="72"/>
      <c r="S66" s="74"/>
      <c r="T66" s="74"/>
      <c r="U66" s="75"/>
      <c r="V66" s="74"/>
      <c r="W66" s="76"/>
      <c r="X66" s="77">
        <f t="shared" si="0"/>
        <v>0.5</v>
      </c>
      <c r="Y66" s="78">
        <f t="shared" si="33"/>
        <v>1</v>
      </c>
      <c r="Z66" s="79">
        <f t="shared" ref="Z66:Z123" si="37">IF((Y66-X66&gt;=1),1,0)</f>
        <v>0</v>
      </c>
      <c r="AA66" s="79">
        <f t="shared" ref="AA66:AA123" si="38">IF(OR(H66="X",I66="X",Q66="X",),2,0)</f>
        <v>0</v>
      </c>
      <c r="AB66" s="79">
        <f t="shared" ref="AB66:AB84" si="39">IF(AND(AA66-Y66&gt;=2,X66=0),2,0)</f>
        <v>0</v>
      </c>
      <c r="AC66" s="79">
        <f t="shared" ref="AC66:AC123" si="40">IF(OR(J66="X",R66="X",),3,0)</f>
        <v>0</v>
      </c>
      <c r="AD66" s="79">
        <f t="shared" ref="AD66:AD123" si="41">IF(AND(AC66-AB66-Y66&gt;=3,X66=0),3,0)</f>
        <v>0</v>
      </c>
      <c r="AE66" s="79">
        <f t="shared" ref="AE66:AE123" si="42">IF(OR(K66="X",S66="X",O66="x",W66="x",),4,0)</f>
        <v>0</v>
      </c>
      <c r="AF66" s="79">
        <f t="shared" ref="AF66:AF123" si="43">IF(AND((AE66-AD66-AB66-Y66&gt;=4),(E66&lt;$B$1),(X66=0)),4,0)</f>
        <v>0</v>
      </c>
      <c r="AG66" s="79">
        <f t="shared" ref="AG66:AG123" si="44">IF(OR(L66="X",T66="X",O66="x",W66="x",),5,0)</f>
        <v>0</v>
      </c>
      <c r="AH66" s="79">
        <f t="shared" ref="AH66:AH123" si="45">IF(OR((AG66-AF66-AD66-AB66-Y66&gt;=5),(E66&gt;$B$1)),5,0)</f>
        <v>0</v>
      </c>
      <c r="AI66" s="79">
        <f t="shared" ref="AI66:AI123" si="46">IF(OR(M66="X",U66="X",),6,0)</f>
        <v>0</v>
      </c>
      <c r="AJ66" s="79">
        <f t="shared" ref="AJ66:AJ123" si="47">IF((AI66-AH66-AF66-AD66-AB66-Y66&gt;=6),6,0)</f>
        <v>0</v>
      </c>
      <c r="AK66" s="80">
        <f t="shared" ref="AK66:AK123" si="48">IF(U66="x",7,0)</f>
        <v>0</v>
      </c>
      <c r="AL66" s="80">
        <f t="shared" ref="AL66:AL123" si="49">IF((AK66-AJ66-AH66-AF66-AD66-AB66-Y66&gt;=7),"F",0)</f>
        <v>0</v>
      </c>
      <c r="AM66" s="81">
        <f t="shared" ref="AM66:AM123" si="50">IF(OR(N66="X",V66="X",),8,0)</f>
        <v>0</v>
      </c>
      <c r="AN66" s="77">
        <f t="shared" ref="AN66:AN123" si="51">IF((AM66=8),"M",0)</f>
        <v>0</v>
      </c>
      <c r="AO66" s="83" t="s">
        <v>446</v>
      </c>
      <c r="AP66" s="62" t="s">
        <v>446</v>
      </c>
      <c r="AR66" s="13" t="str">
        <f t="shared" si="26"/>
        <v>DELAYE</v>
      </c>
      <c r="AS66" s="13" t="str">
        <f t="shared" si="27"/>
        <v>Nicolas</v>
      </c>
      <c r="AT66" s="13" t="str">
        <f t="shared" si="28"/>
        <v>AC Tarare POPEY</v>
      </c>
      <c r="AU66" s="227">
        <f t="shared" si="25"/>
        <v>32362</v>
      </c>
      <c r="AV66" s="105" t="str">
        <f t="shared" si="29"/>
        <v>69</v>
      </c>
      <c r="AW66" s="13">
        <f t="shared" si="30"/>
        <v>0</v>
      </c>
      <c r="AX66" s="13">
        <f t="shared" si="31"/>
        <v>0</v>
      </c>
      <c r="AY66" s="13">
        <f t="shared" si="32"/>
        <v>0</v>
      </c>
    </row>
    <row r="67" spans="1:51" ht="13.5" customHeight="1" x14ac:dyDescent="0.25">
      <c r="A67" s="44" t="s">
        <v>193</v>
      </c>
      <c r="B67" s="45" t="s">
        <v>147</v>
      </c>
      <c r="C67" s="46" t="s">
        <v>305</v>
      </c>
      <c r="D67" s="47" t="s">
        <v>23</v>
      </c>
      <c r="E67" s="48">
        <v>27621</v>
      </c>
      <c r="F67" s="49"/>
      <c r="G67" s="50" t="s">
        <v>56</v>
      </c>
      <c r="H67" s="50"/>
      <c r="I67" s="51" t="s">
        <v>56</v>
      </c>
      <c r="J67" s="50"/>
      <c r="K67" s="50"/>
      <c r="L67" s="52"/>
      <c r="M67" s="52"/>
      <c r="N67" s="50"/>
      <c r="O67" s="50"/>
      <c r="P67" s="51"/>
      <c r="Q67" s="50"/>
      <c r="R67" s="50"/>
      <c r="S67" s="52"/>
      <c r="T67" s="52"/>
      <c r="U67" s="53"/>
      <c r="V67" s="52"/>
      <c r="W67" s="54"/>
      <c r="X67" s="58">
        <f t="shared" si="0"/>
        <v>0</v>
      </c>
      <c r="Y67" s="65">
        <f t="shared" si="33"/>
        <v>1</v>
      </c>
      <c r="Z67" s="55">
        <f t="shared" si="37"/>
        <v>1</v>
      </c>
      <c r="AA67" s="55">
        <f t="shared" si="38"/>
        <v>2</v>
      </c>
      <c r="AB67" s="55">
        <f t="shared" si="39"/>
        <v>0</v>
      </c>
      <c r="AC67" s="55">
        <f t="shared" si="40"/>
        <v>0</v>
      </c>
      <c r="AD67" s="55">
        <f t="shared" si="41"/>
        <v>0</v>
      </c>
      <c r="AE67" s="55">
        <f t="shared" si="42"/>
        <v>0</v>
      </c>
      <c r="AF67" s="55">
        <f t="shared" si="43"/>
        <v>0</v>
      </c>
      <c r="AG67" s="55">
        <f t="shared" si="44"/>
        <v>0</v>
      </c>
      <c r="AH67" s="55">
        <f t="shared" si="45"/>
        <v>0</v>
      </c>
      <c r="AI67" s="55">
        <f t="shared" si="46"/>
        <v>0</v>
      </c>
      <c r="AJ67" s="55">
        <f t="shared" si="47"/>
        <v>0</v>
      </c>
      <c r="AK67" s="56">
        <f t="shared" si="48"/>
        <v>0</v>
      </c>
      <c r="AL67" s="56">
        <f t="shared" si="49"/>
        <v>0</v>
      </c>
      <c r="AM67" s="57">
        <f t="shared" si="50"/>
        <v>0</v>
      </c>
      <c r="AN67" s="58">
        <f t="shared" si="51"/>
        <v>0</v>
      </c>
      <c r="AO67" s="59">
        <v>41328</v>
      </c>
      <c r="AP67" s="8" t="s">
        <v>50</v>
      </c>
      <c r="AR67" s="13" t="str">
        <f t="shared" si="26"/>
        <v>DELEERSNYDER</v>
      </c>
      <c r="AS67" s="13" t="str">
        <f t="shared" si="27"/>
        <v>Arnaud</v>
      </c>
      <c r="AT67" s="13" t="str">
        <f t="shared" si="28"/>
        <v>St Denis Cyclisme</v>
      </c>
      <c r="AU67" s="227">
        <f t="shared" si="25"/>
        <v>27621</v>
      </c>
      <c r="AV67" s="105" t="str">
        <f t="shared" si="29"/>
        <v>01</v>
      </c>
      <c r="AW67" s="13">
        <f t="shared" si="30"/>
        <v>1</v>
      </c>
      <c r="AX67" s="13">
        <f t="shared" si="31"/>
        <v>0</v>
      </c>
      <c r="AY67" s="13">
        <f t="shared" si="32"/>
        <v>0</v>
      </c>
    </row>
    <row r="68" spans="1:51" ht="13.5" customHeight="1" x14ac:dyDescent="0.25">
      <c r="A68" s="66" t="s">
        <v>1369</v>
      </c>
      <c r="B68" s="67" t="s">
        <v>424</v>
      </c>
      <c r="C68" s="68" t="s">
        <v>1370</v>
      </c>
      <c r="D68" s="69" t="s">
        <v>29</v>
      </c>
      <c r="E68" s="70">
        <v>32955</v>
      </c>
      <c r="F68" s="71"/>
      <c r="G68" s="72" t="s">
        <v>56</v>
      </c>
      <c r="H68" s="72"/>
      <c r="I68" s="73"/>
      <c r="J68" s="72"/>
      <c r="K68" s="72"/>
      <c r="L68" s="74"/>
      <c r="M68" s="74"/>
      <c r="N68" s="72"/>
      <c r="O68" s="72"/>
      <c r="P68" s="73"/>
      <c r="Q68" s="72" t="s">
        <v>56</v>
      </c>
      <c r="R68" s="72"/>
      <c r="S68" s="74"/>
      <c r="T68" s="74"/>
      <c r="U68" s="75"/>
      <c r="V68" s="74"/>
      <c r="W68" s="76"/>
      <c r="X68" s="77">
        <f t="shared" si="0"/>
        <v>0</v>
      </c>
      <c r="Y68" s="78">
        <f t="shared" si="33"/>
        <v>1</v>
      </c>
      <c r="Z68" s="79">
        <f t="shared" si="37"/>
        <v>1</v>
      </c>
      <c r="AA68" s="79">
        <f t="shared" si="38"/>
        <v>2</v>
      </c>
      <c r="AB68" s="79">
        <f t="shared" si="39"/>
        <v>0</v>
      </c>
      <c r="AC68" s="79">
        <f t="shared" si="40"/>
        <v>0</v>
      </c>
      <c r="AD68" s="79">
        <f t="shared" si="41"/>
        <v>0</v>
      </c>
      <c r="AE68" s="79">
        <f t="shared" si="42"/>
        <v>0</v>
      </c>
      <c r="AF68" s="79">
        <f t="shared" si="43"/>
        <v>0</v>
      </c>
      <c r="AG68" s="79">
        <f t="shared" si="44"/>
        <v>0</v>
      </c>
      <c r="AH68" s="79">
        <f t="shared" si="45"/>
        <v>0</v>
      </c>
      <c r="AI68" s="79">
        <f t="shared" si="46"/>
        <v>0</v>
      </c>
      <c r="AJ68" s="79">
        <f t="shared" si="47"/>
        <v>0</v>
      </c>
      <c r="AK68" s="80">
        <f t="shared" si="48"/>
        <v>0</v>
      </c>
      <c r="AL68" s="80">
        <f t="shared" si="49"/>
        <v>0</v>
      </c>
      <c r="AM68" s="81">
        <f t="shared" si="50"/>
        <v>0</v>
      </c>
      <c r="AN68" s="77">
        <f t="shared" si="51"/>
        <v>0</v>
      </c>
      <c r="AO68" s="82">
        <v>41384</v>
      </c>
      <c r="AP68" s="13" t="s">
        <v>50</v>
      </c>
      <c r="AR68" s="13" t="str">
        <f t="shared" si="26"/>
        <v>DELORM</v>
      </c>
      <c r="AS68" s="13" t="str">
        <f t="shared" si="27"/>
        <v>Kévin</v>
      </c>
      <c r="AT68" s="13" t="str">
        <f t="shared" si="28"/>
        <v>VC Francheville</v>
      </c>
      <c r="AU68" s="227">
        <f t="shared" si="25"/>
        <v>32955</v>
      </c>
      <c r="AV68" s="105" t="str">
        <f t="shared" si="29"/>
        <v>69</v>
      </c>
      <c r="AW68" s="13">
        <f t="shared" si="30"/>
        <v>1</v>
      </c>
      <c r="AX68" s="13">
        <f t="shared" si="31"/>
        <v>0</v>
      </c>
      <c r="AY68" s="13">
        <f t="shared" si="32"/>
        <v>0</v>
      </c>
    </row>
    <row r="69" spans="1:51" ht="13.5" customHeight="1" x14ac:dyDescent="0.25">
      <c r="A69" s="44" t="s">
        <v>194</v>
      </c>
      <c r="B69" s="45" t="s">
        <v>143</v>
      </c>
      <c r="C69" s="46" t="s">
        <v>334</v>
      </c>
      <c r="D69" s="47" t="s">
        <v>294</v>
      </c>
      <c r="E69" s="48">
        <v>17386</v>
      </c>
      <c r="F69" s="49"/>
      <c r="G69" s="50"/>
      <c r="H69" s="50"/>
      <c r="I69" s="51"/>
      <c r="J69" s="50"/>
      <c r="K69" s="50"/>
      <c r="L69" s="52"/>
      <c r="M69" s="52"/>
      <c r="N69" s="50"/>
      <c r="O69" s="50"/>
      <c r="P69" s="51"/>
      <c r="Q69" s="50"/>
      <c r="R69" s="50"/>
      <c r="S69" s="52"/>
      <c r="T69" s="52" t="s">
        <v>56</v>
      </c>
      <c r="U69" s="53"/>
      <c r="V69" s="52"/>
      <c r="W69" s="54"/>
      <c r="X69" s="58">
        <f t="shared" ref="X69:X111" si="52">IF((F69="x"),0.5,0)</f>
        <v>0</v>
      </c>
      <c r="Y69" s="65">
        <f t="shared" si="33"/>
        <v>0</v>
      </c>
      <c r="Z69" s="55">
        <f t="shared" si="37"/>
        <v>0</v>
      </c>
      <c r="AA69" s="55">
        <f t="shared" si="38"/>
        <v>0</v>
      </c>
      <c r="AB69" s="55">
        <f t="shared" si="39"/>
        <v>0</v>
      </c>
      <c r="AC69" s="55">
        <f t="shared" si="40"/>
        <v>0</v>
      </c>
      <c r="AD69" s="55">
        <f t="shared" si="41"/>
        <v>0</v>
      </c>
      <c r="AE69" s="55">
        <f t="shared" si="42"/>
        <v>0</v>
      </c>
      <c r="AF69" s="55">
        <f t="shared" si="43"/>
        <v>0</v>
      </c>
      <c r="AG69" s="55">
        <f t="shared" si="44"/>
        <v>5</v>
      </c>
      <c r="AH69" s="55">
        <f t="shared" si="45"/>
        <v>5</v>
      </c>
      <c r="AI69" s="55">
        <f t="shared" si="46"/>
        <v>0</v>
      </c>
      <c r="AJ69" s="55">
        <f t="shared" si="47"/>
        <v>0</v>
      </c>
      <c r="AK69" s="56">
        <f t="shared" si="48"/>
        <v>0</v>
      </c>
      <c r="AL69" s="56">
        <f t="shared" si="49"/>
        <v>0</v>
      </c>
      <c r="AM69" s="57">
        <f t="shared" si="50"/>
        <v>0</v>
      </c>
      <c r="AN69" s="58">
        <f t="shared" si="51"/>
        <v>0</v>
      </c>
      <c r="AO69" s="59">
        <v>41346</v>
      </c>
      <c r="AP69" s="13" t="s">
        <v>50</v>
      </c>
      <c r="AQ69" s="13"/>
      <c r="AR69" s="13" t="str">
        <f t="shared" si="26"/>
        <v>DEMARIA</v>
      </c>
      <c r="AS69" s="13" t="str">
        <f t="shared" si="27"/>
        <v>Claude</v>
      </c>
      <c r="AT69" s="13" t="str">
        <f t="shared" si="28"/>
        <v>VC Dôle</v>
      </c>
      <c r="AU69" s="227">
        <f t="shared" si="25"/>
        <v>17386</v>
      </c>
      <c r="AV69" s="105" t="str">
        <f t="shared" si="29"/>
        <v>39</v>
      </c>
      <c r="AW69" s="13">
        <f t="shared" si="30"/>
        <v>5</v>
      </c>
      <c r="AX69" s="13">
        <f t="shared" si="31"/>
        <v>0</v>
      </c>
      <c r="AY69" s="13">
        <f t="shared" si="32"/>
        <v>0</v>
      </c>
    </row>
    <row r="70" spans="1:51" ht="13.5" customHeight="1" x14ac:dyDescent="0.25">
      <c r="A70" s="66" t="s">
        <v>195</v>
      </c>
      <c r="B70" s="67" t="s">
        <v>166</v>
      </c>
      <c r="C70" s="68" t="s">
        <v>312</v>
      </c>
      <c r="D70" s="69" t="s">
        <v>39</v>
      </c>
      <c r="E70" s="70">
        <v>22423</v>
      </c>
      <c r="F70" s="71"/>
      <c r="G70" s="72"/>
      <c r="H70" s="72"/>
      <c r="I70" s="73"/>
      <c r="J70" s="72"/>
      <c r="K70" s="72"/>
      <c r="L70" s="74"/>
      <c r="M70" s="74"/>
      <c r="N70" s="72"/>
      <c r="O70" s="72"/>
      <c r="P70" s="73"/>
      <c r="Q70" s="72"/>
      <c r="R70" s="72" t="s">
        <v>56</v>
      </c>
      <c r="S70" s="74"/>
      <c r="T70" s="74"/>
      <c r="U70" s="75"/>
      <c r="V70" s="74"/>
      <c r="W70" s="76"/>
      <c r="X70" s="77">
        <f t="shared" si="52"/>
        <v>0</v>
      </c>
      <c r="Y70" s="78">
        <f t="shared" si="33"/>
        <v>0</v>
      </c>
      <c r="Z70" s="79">
        <f t="shared" si="37"/>
        <v>0</v>
      </c>
      <c r="AA70" s="79">
        <f t="shared" si="38"/>
        <v>0</v>
      </c>
      <c r="AB70" s="79">
        <f t="shared" si="39"/>
        <v>0</v>
      </c>
      <c r="AC70" s="79">
        <f t="shared" si="40"/>
        <v>3</v>
      </c>
      <c r="AD70" s="79">
        <f t="shared" si="41"/>
        <v>3</v>
      </c>
      <c r="AE70" s="79">
        <f t="shared" si="42"/>
        <v>0</v>
      </c>
      <c r="AF70" s="79">
        <f t="shared" si="43"/>
        <v>0</v>
      </c>
      <c r="AG70" s="79">
        <f t="shared" si="44"/>
        <v>0</v>
      </c>
      <c r="AH70" s="79">
        <f t="shared" si="45"/>
        <v>0</v>
      </c>
      <c r="AI70" s="79">
        <f t="shared" si="46"/>
        <v>0</v>
      </c>
      <c r="AJ70" s="79">
        <f t="shared" si="47"/>
        <v>0</v>
      </c>
      <c r="AK70" s="80">
        <f t="shared" si="48"/>
        <v>0</v>
      </c>
      <c r="AL70" s="80">
        <f t="shared" si="49"/>
        <v>0</v>
      </c>
      <c r="AM70" s="81">
        <f t="shared" si="50"/>
        <v>0</v>
      </c>
      <c r="AN70" s="77">
        <f t="shared" si="51"/>
        <v>0</v>
      </c>
      <c r="AO70" s="82">
        <v>41361</v>
      </c>
      <c r="AP70" s="13" t="s">
        <v>50</v>
      </c>
      <c r="AR70" s="13" t="str">
        <f t="shared" si="26"/>
        <v>DENONFOUX</v>
      </c>
      <c r="AS70" s="13" t="str">
        <f t="shared" si="27"/>
        <v>Bernard</v>
      </c>
      <c r="AT70" s="13" t="str">
        <f t="shared" si="28"/>
        <v xml:space="preserve">Briennon VP </v>
      </c>
      <c r="AU70" s="227">
        <f t="shared" si="25"/>
        <v>22423</v>
      </c>
      <c r="AV70" s="105" t="str">
        <f t="shared" si="29"/>
        <v>42</v>
      </c>
      <c r="AW70" s="13">
        <f t="shared" si="30"/>
        <v>3</v>
      </c>
      <c r="AX70" s="13">
        <f t="shared" si="31"/>
        <v>0</v>
      </c>
      <c r="AY70" s="13">
        <f t="shared" si="32"/>
        <v>0</v>
      </c>
    </row>
    <row r="71" spans="1:51" ht="13.5" customHeight="1" x14ac:dyDescent="0.25">
      <c r="A71" s="44" t="s">
        <v>472</v>
      </c>
      <c r="B71" s="45" t="s">
        <v>166</v>
      </c>
      <c r="C71" s="46" t="s">
        <v>473</v>
      </c>
      <c r="D71" s="47" t="s">
        <v>39</v>
      </c>
      <c r="E71" s="48">
        <v>19899</v>
      </c>
      <c r="F71" s="49"/>
      <c r="G71" s="50"/>
      <c r="H71" s="50"/>
      <c r="I71" s="51"/>
      <c r="J71" s="50"/>
      <c r="K71" s="50"/>
      <c r="L71" s="52"/>
      <c r="M71" s="52"/>
      <c r="N71" s="50"/>
      <c r="O71" s="50"/>
      <c r="P71" s="51"/>
      <c r="Q71" s="50"/>
      <c r="R71" s="50"/>
      <c r="S71" s="52"/>
      <c r="T71" s="52" t="s">
        <v>56</v>
      </c>
      <c r="U71" s="53"/>
      <c r="V71" s="52"/>
      <c r="W71" s="54"/>
      <c r="X71" s="58">
        <f t="shared" si="52"/>
        <v>0</v>
      </c>
      <c r="Y71" s="65">
        <f t="shared" si="33"/>
        <v>0</v>
      </c>
      <c r="Z71" s="55">
        <f t="shared" si="37"/>
        <v>0</v>
      </c>
      <c r="AA71" s="55">
        <f t="shared" si="38"/>
        <v>0</v>
      </c>
      <c r="AB71" s="55">
        <f t="shared" si="39"/>
        <v>0</v>
      </c>
      <c r="AC71" s="55">
        <f t="shared" si="40"/>
        <v>0</v>
      </c>
      <c r="AD71" s="55">
        <f t="shared" si="41"/>
        <v>0</v>
      </c>
      <c r="AE71" s="55">
        <f t="shared" si="42"/>
        <v>0</v>
      </c>
      <c r="AF71" s="55">
        <f t="shared" si="43"/>
        <v>0</v>
      </c>
      <c r="AG71" s="55">
        <f t="shared" si="44"/>
        <v>5</v>
      </c>
      <c r="AH71" s="55">
        <f t="shared" si="45"/>
        <v>5</v>
      </c>
      <c r="AI71" s="55">
        <f t="shared" si="46"/>
        <v>0</v>
      </c>
      <c r="AJ71" s="55">
        <f t="shared" si="47"/>
        <v>0</v>
      </c>
      <c r="AK71" s="56">
        <f t="shared" si="48"/>
        <v>0</v>
      </c>
      <c r="AL71" s="56">
        <f t="shared" si="49"/>
        <v>0</v>
      </c>
      <c r="AM71" s="57">
        <f t="shared" si="50"/>
        <v>0</v>
      </c>
      <c r="AN71" s="58">
        <f t="shared" si="51"/>
        <v>0</v>
      </c>
      <c r="AO71" s="59">
        <v>41361</v>
      </c>
      <c r="AP71" s="13" t="s">
        <v>50</v>
      </c>
      <c r="AR71" s="13" t="str">
        <f t="shared" si="26"/>
        <v>DESCHAMPS</v>
      </c>
      <c r="AS71" s="13" t="str">
        <f t="shared" si="27"/>
        <v>Bernard</v>
      </c>
      <c r="AT71" s="13" t="str">
        <f t="shared" si="28"/>
        <v>UCF</v>
      </c>
      <c r="AU71" s="227">
        <f t="shared" ref="AU71:AU134" si="53">E71</f>
        <v>19899</v>
      </c>
      <c r="AV71" s="105" t="str">
        <f t="shared" si="29"/>
        <v>42</v>
      </c>
      <c r="AW71" s="13">
        <f t="shared" si="30"/>
        <v>5</v>
      </c>
      <c r="AX71" s="13">
        <f t="shared" si="31"/>
        <v>0</v>
      </c>
      <c r="AY71" s="13">
        <f t="shared" si="32"/>
        <v>0</v>
      </c>
    </row>
    <row r="72" spans="1:51" ht="13.5" customHeight="1" x14ac:dyDescent="0.25">
      <c r="A72" s="66" t="s">
        <v>196</v>
      </c>
      <c r="B72" s="67" t="s">
        <v>197</v>
      </c>
      <c r="C72" s="68" t="s">
        <v>304</v>
      </c>
      <c r="D72" s="69" t="s">
        <v>39</v>
      </c>
      <c r="E72" s="70">
        <v>34320</v>
      </c>
      <c r="F72" s="71"/>
      <c r="G72" s="72" t="s">
        <v>56</v>
      </c>
      <c r="H72" s="72"/>
      <c r="I72" s="73"/>
      <c r="J72" s="72"/>
      <c r="K72" s="72"/>
      <c r="L72" s="74"/>
      <c r="M72" s="74"/>
      <c r="N72" s="72"/>
      <c r="O72" s="72"/>
      <c r="P72" s="73"/>
      <c r="Q72" s="72"/>
      <c r="R72" s="72" t="s">
        <v>56</v>
      </c>
      <c r="S72" s="74"/>
      <c r="T72" s="74"/>
      <c r="U72" s="75"/>
      <c r="V72" s="74"/>
      <c r="W72" s="76"/>
      <c r="X72" s="77">
        <f t="shared" si="52"/>
        <v>0</v>
      </c>
      <c r="Y72" s="78">
        <f t="shared" si="33"/>
        <v>1</v>
      </c>
      <c r="Z72" s="79">
        <f t="shared" si="37"/>
        <v>1</v>
      </c>
      <c r="AA72" s="79">
        <f t="shared" si="38"/>
        <v>0</v>
      </c>
      <c r="AB72" s="79">
        <f t="shared" si="39"/>
        <v>0</v>
      </c>
      <c r="AC72" s="79">
        <f t="shared" si="40"/>
        <v>3</v>
      </c>
      <c r="AD72" s="79">
        <f t="shared" si="41"/>
        <v>0</v>
      </c>
      <c r="AE72" s="79">
        <f t="shared" si="42"/>
        <v>0</v>
      </c>
      <c r="AF72" s="79">
        <f t="shared" si="43"/>
        <v>0</v>
      </c>
      <c r="AG72" s="79">
        <f t="shared" si="44"/>
        <v>0</v>
      </c>
      <c r="AH72" s="79">
        <f t="shared" si="45"/>
        <v>0</v>
      </c>
      <c r="AI72" s="79">
        <f t="shared" si="46"/>
        <v>0</v>
      </c>
      <c r="AJ72" s="79">
        <f t="shared" si="47"/>
        <v>0</v>
      </c>
      <c r="AK72" s="80">
        <f t="shared" si="48"/>
        <v>0</v>
      </c>
      <c r="AL72" s="80">
        <f t="shared" si="49"/>
        <v>0</v>
      </c>
      <c r="AM72" s="81">
        <f t="shared" si="50"/>
        <v>0</v>
      </c>
      <c r="AN72" s="77">
        <f t="shared" si="51"/>
        <v>0</v>
      </c>
      <c r="AO72" s="82">
        <v>41354</v>
      </c>
      <c r="AP72" s="13" t="s">
        <v>50</v>
      </c>
      <c r="AR72" s="13" t="str">
        <f t="shared" si="26"/>
        <v>DESGOUTTE</v>
      </c>
      <c r="AS72" s="13" t="str">
        <f t="shared" si="27"/>
        <v>Clément</v>
      </c>
      <c r="AT72" s="13" t="str">
        <f t="shared" si="28"/>
        <v>RO Chambon Feugerolles</v>
      </c>
      <c r="AU72" s="227">
        <f t="shared" si="53"/>
        <v>34320</v>
      </c>
      <c r="AV72" s="105" t="str">
        <f t="shared" si="29"/>
        <v>42</v>
      </c>
      <c r="AW72" s="13">
        <f t="shared" si="30"/>
        <v>1</v>
      </c>
      <c r="AX72" s="13">
        <f t="shared" si="31"/>
        <v>0</v>
      </c>
      <c r="AY72" s="13">
        <f t="shared" si="32"/>
        <v>0</v>
      </c>
    </row>
    <row r="73" spans="1:51" ht="13.5" customHeight="1" x14ac:dyDescent="0.25">
      <c r="A73" s="44" t="s">
        <v>196</v>
      </c>
      <c r="B73" s="45" t="s">
        <v>142</v>
      </c>
      <c r="C73" s="46" t="s">
        <v>304</v>
      </c>
      <c r="D73" s="47" t="s">
        <v>39</v>
      </c>
      <c r="E73" s="48">
        <v>32828</v>
      </c>
      <c r="F73" s="49"/>
      <c r="G73" s="50"/>
      <c r="H73" s="50" t="s">
        <v>56</v>
      </c>
      <c r="I73" s="51"/>
      <c r="J73" s="50"/>
      <c r="K73" s="50"/>
      <c r="L73" s="52"/>
      <c r="M73" s="52"/>
      <c r="N73" s="50"/>
      <c r="O73" s="50"/>
      <c r="P73" s="51"/>
      <c r="Q73" s="50"/>
      <c r="R73" s="50"/>
      <c r="S73" s="52" t="s">
        <v>56</v>
      </c>
      <c r="T73" s="52"/>
      <c r="U73" s="53"/>
      <c r="V73" s="52"/>
      <c r="W73" s="54"/>
      <c r="X73" s="58">
        <f t="shared" si="52"/>
        <v>0</v>
      </c>
      <c r="Y73" s="65">
        <f t="shared" si="33"/>
        <v>0</v>
      </c>
      <c r="Z73" s="55">
        <f t="shared" si="37"/>
        <v>0</v>
      </c>
      <c r="AA73" s="55">
        <f t="shared" si="38"/>
        <v>2</v>
      </c>
      <c r="AB73" s="55">
        <f t="shared" si="39"/>
        <v>2</v>
      </c>
      <c r="AC73" s="55">
        <f t="shared" si="40"/>
        <v>0</v>
      </c>
      <c r="AD73" s="55">
        <f t="shared" si="41"/>
        <v>0</v>
      </c>
      <c r="AE73" s="55">
        <f t="shared" si="42"/>
        <v>4</v>
      </c>
      <c r="AF73" s="55">
        <f t="shared" si="43"/>
        <v>0</v>
      </c>
      <c r="AG73" s="55">
        <f t="shared" si="44"/>
        <v>0</v>
      </c>
      <c r="AH73" s="55">
        <f t="shared" si="45"/>
        <v>0</v>
      </c>
      <c r="AI73" s="55">
        <f t="shared" si="46"/>
        <v>0</v>
      </c>
      <c r="AJ73" s="55">
        <f t="shared" si="47"/>
        <v>0</v>
      </c>
      <c r="AK73" s="56">
        <f t="shared" si="48"/>
        <v>0</v>
      </c>
      <c r="AL73" s="56">
        <f t="shared" si="49"/>
        <v>0</v>
      </c>
      <c r="AM73" s="57">
        <f t="shared" si="50"/>
        <v>0</v>
      </c>
      <c r="AN73" s="58">
        <f t="shared" si="51"/>
        <v>0</v>
      </c>
      <c r="AO73" s="59">
        <v>41354</v>
      </c>
      <c r="AP73" s="13" t="s">
        <v>50</v>
      </c>
      <c r="AQ73" s="13"/>
      <c r="AR73" s="13" t="str">
        <f t="shared" si="26"/>
        <v>DESGOUTTE</v>
      </c>
      <c r="AS73" s="13" t="str">
        <f t="shared" si="27"/>
        <v>Romain</v>
      </c>
      <c r="AT73" s="13" t="str">
        <f t="shared" si="28"/>
        <v>RO Chambon Feugerolles</v>
      </c>
      <c r="AU73" s="227">
        <f t="shared" si="53"/>
        <v>32828</v>
      </c>
      <c r="AV73" s="105" t="str">
        <f t="shared" si="29"/>
        <v>42</v>
      </c>
      <c r="AW73" s="13">
        <f t="shared" si="30"/>
        <v>2</v>
      </c>
      <c r="AX73" s="13">
        <f t="shared" si="31"/>
        <v>0</v>
      </c>
      <c r="AY73" s="13">
        <f t="shared" si="32"/>
        <v>0</v>
      </c>
    </row>
    <row r="74" spans="1:51" ht="13.5" customHeight="1" x14ac:dyDescent="0.25">
      <c r="A74" s="66" t="s">
        <v>196</v>
      </c>
      <c r="B74" s="67" t="s">
        <v>18</v>
      </c>
      <c r="C74" s="68" t="s">
        <v>304</v>
      </c>
      <c r="D74" s="69" t="s">
        <v>39</v>
      </c>
      <c r="E74" s="70">
        <v>23983</v>
      </c>
      <c r="F74" s="71"/>
      <c r="G74" s="72"/>
      <c r="H74" s="72" t="s">
        <v>56</v>
      </c>
      <c r="I74" s="73"/>
      <c r="J74" s="72"/>
      <c r="K74" s="72"/>
      <c r="L74" s="74"/>
      <c r="M74" s="74"/>
      <c r="N74" s="72"/>
      <c r="O74" s="72"/>
      <c r="P74" s="73"/>
      <c r="Q74" s="72"/>
      <c r="R74" s="72"/>
      <c r="S74" s="74" t="s">
        <v>56</v>
      </c>
      <c r="T74" s="74"/>
      <c r="U74" s="75"/>
      <c r="V74" s="74"/>
      <c r="W74" s="76"/>
      <c r="X74" s="77">
        <f t="shared" si="52"/>
        <v>0</v>
      </c>
      <c r="Y74" s="78">
        <f t="shared" si="33"/>
        <v>0</v>
      </c>
      <c r="Z74" s="79">
        <f t="shared" si="37"/>
        <v>0</v>
      </c>
      <c r="AA74" s="79">
        <f t="shared" si="38"/>
        <v>2</v>
      </c>
      <c r="AB74" s="79">
        <f t="shared" si="39"/>
        <v>2</v>
      </c>
      <c r="AC74" s="79">
        <f t="shared" si="40"/>
        <v>0</v>
      </c>
      <c r="AD74" s="79">
        <f t="shared" si="41"/>
        <v>0</v>
      </c>
      <c r="AE74" s="79">
        <f t="shared" si="42"/>
        <v>4</v>
      </c>
      <c r="AF74" s="79">
        <f t="shared" si="43"/>
        <v>0</v>
      </c>
      <c r="AG74" s="79">
        <f t="shared" si="44"/>
        <v>0</v>
      </c>
      <c r="AH74" s="79">
        <f t="shared" si="45"/>
        <v>0</v>
      </c>
      <c r="AI74" s="79">
        <f t="shared" si="46"/>
        <v>0</v>
      </c>
      <c r="AJ74" s="79">
        <f t="shared" si="47"/>
        <v>0</v>
      </c>
      <c r="AK74" s="80">
        <f t="shared" si="48"/>
        <v>0</v>
      </c>
      <c r="AL74" s="80">
        <f t="shared" si="49"/>
        <v>0</v>
      </c>
      <c r="AM74" s="81">
        <f t="shared" si="50"/>
        <v>0</v>
      </c>
      <c r="AN74" s="77">
        <f t="shared" si="51"/>
        <v>0</v>
      </c>
      <c r="AO74" s="82">
        <v>41354</v>
      </c>
      <c r="AP74" s="13" t="s">
        <v>459</v>
      </c>
      <c r="AR74" s="13" t="str">
        <f t="shared" si="26"/>
        <v>DESGOUTTE</v>
      </c>
      <c r="AS74" s="13" t="str">
        <f t="shared" si="27"/>
        <v>Pascal</v>
      </c>
      <c r="AT74" s="13" t="str">
        <f t="shared" si="28"/>
        <v>RO Chambon Feugerolles</v>
      </c>
      <c r="AU74" s="227">
        <f t="shared" si="53"/>
        <v>23983</v>
      </c>
      <c r="AV74" s="105" t="str">
        <f t="shared" si="29"/>
        <v>42</v>
      </c>
      <c r="AW74" s="13">
        <f t="shared" si="30"/>
        <v>2</v>
      </c>
      <c r="AX74" s="13">
        <f t="shared" si="31"/>
        <v>0</v>
      </c>
      <c r="AY74" s="13">
        <f t="shared" si="32"/>
        <v>0</v>
      </c>
    </row>
    <row r="75" spans="1:51" s="13" customFormat="1" ht="13.5" customHeight="1" x14ac:dyDescent="0.25">
      <c r="A75" s="44" t="s">
        <v>376</v>
      </c>
      <c r="B75" s="45" t="s">
        <v>139</v>
      </c>
      <c r="C75" s="46" t="s">
        <v>328</v>
      </c>
      <c r="D75" s="47" t="s">
        <v>39</v>
      </c>
      <c r="E75" s="48">
        <v>18039</v>
      </c>
      <c r="F75" s="49"/>
      <c r="G75" s="50"/>
      <c r="H75" s="50"/>
      <c r="I75" s="51"/>
      <c r="J75" s="50"/>
      <c r="K75" s="50"/>
      <c r="L75" s="52"/>
      <c r="M75" s="52"/>
      <c r="N75" s="50"/>
      <c r="O75" s="50"/>
      <c r="P75" s="51"/>
      <c r="Q75" s="50"/>
      <c r="R75" s="50"/>
      <c r="S75" s="52"/>
      <c r="T75" s="52" t="s">
        <v>56</v>
      </c>
      <c r="U75" s="53"/>
      <c r="V75" s="52"/>
      <c r="W75" s="54"/>
      <c r="X75" s="58">
        <f t="shared" si="52"/>
        <v>0</v>
      </c>
      <c r="Y75" s="65">
        <f t="shared" si="33"/>
        <v>0</v>
      </c>
      <c r="Z75" s="55">
        <f t="shared" si="37"/>
        <v>0</v>
      </c>
      <c r="AA75" s="55">
        <f t="shared" si="38"/>
        <v>0</v>
      </c>
      <c r="AB75" s="55">
        <f t="shared" si="39"/>
        <v>0</v>
      </c>
      <c r="AC75" s="55">
        <f t="shared" si="40"/>
        <v>0</v>
      </c>
      <c r="AD75" s="55">
        <f t="shared" si="41"/>
        <v>0</v>
      </c>
      <c r="AE75" s="55">
        <f t="shared" si="42"/>
        <v>0</v>
      </c>
      <c r="AF75" s="55">
        <f t="shared" si="43"/>
        <v>0</v>
      </c>
      <c r="AG75" s="55">
        <f t="shared" si="44"/>
        <v>5</v>
      </c>
      <c r="AH75" s="55">
        <f t="shared" si="45"/>
        <v>5</v>
      </c>
      <c r="AI75" s="55">
        <f t="shared" si="46"/>
        <v>0</v>
      </c>
      <c r="AJ75" s="55">
        <f t="shared" si="47"/>
        <v>0</v>
      </c>
      <c r="AK75" s="56">
        <f t="shared" si="48"/>
        <v>0</v>
      </c>
      <c r="AL75" s="56">
        <f t="shared" si="49"/>
        <v>0</v>
      </c>
      <c r="AM75" s="57">
        <f t="shared" si="50"/>
        <v>0</v>
      </c>
      <c r="AN75" s="58">
        <f t="shared" si="51"/>
        <v>0</v>
      </c>
      <c r="AO75" s="59">
        <v>41340</v>
      </c>
      <c r="AP75" s="13" t="s">
        <v>50</v>
      </c>
      <c r="AR75" s="13" t="str">
        <f t="shared" si="26"/>
        <v>DEVARENNE</v>
      </c>
      <c r="AS75" s="13" t="str">
        <f t="shared" si="27"/>
        <v>Daniel</v>
      </c>
      <c r="AT75" s="13" t="str">
        <f t="shared" si="28"/>
        <v>GO Costellois</v>
      </c>
      <c r="AU75" s="227">
        <f t="shared" si="53"/>
        <v>18039</v>
      </c>
      <c r="AV75" s="105" t="str">
        <f t="shared" si="29"/>
        <v>42</v>
      </c>
      <c r="AW75" s="13">
        <f t="shared" si="30"/>
        <v>5</v>
      </c>
      <c r="AX75" s="13">
        <f t="shared" si="31"/>
        <v>0</v>
      </c>
      <c r="AY75" s="13">
        <f t="shared" si="32"/>
        <v>0</v>
      </c>
    </row>
    <row r="76" spans="1:51" ht="13.5" customHeight="1" x14ac:dyDescent="0.25">
      <c r="A76" s="66" t="s">
        <v>417</v>
      </c>
      <c r="B76" s="67" t="s">
        <v>352</v>
      </c>
      <c r="C76" s="68" t="s">
        <v>414</v>
      </c>
      <c r="D76" s="69" t="s">
        <v>29</v>
      </c>
      <c r="E76" s="70">
        <v>34807</v>
      </c>
      <c r="F76" s="71" t="s">
        <v>56</v>
      </c>
      <c r="G76" s="72"/>
      <c r="H76" s="72"/>
      <c r="I76" s="73"/>
      <c r="J76" s="72"/>
      <c r="K76" s="72"/>
      <c r="L76" s="74"/>
      <c r="M76" s="74"/>
      <c r="N76" s="72"/>
      <c r="O76" s="72"/>
      <c r="P76" s="73"/>
      <c r="Q76" s="72" t="s">
        <v>56</v>
      </c>
      <c r="R76" s="72"/>
      <c r="S76" s="74"/>
      <c r="T76" s="74"/>
      <c r="U76" s="75"/>
      <c r="V76" s="74"/>
      <c r="W76" s="76"/>
      <c r="X76" s="77">
        <f t="shared" si="52"/>
        <v>0.5</v>
      </c>
      <c r="Y76" s="78">
        <f t="shared" si="33"/>
        <v>0</v>
      </c>
      <c r="Z76" s="79">
        <f t="shared" si="37"/>
        <v>0</v>
      </c>
      <c r="AA76" s="79">
        <f t="shared" si="38"/>
        <v>2</v>
      </c>
      <c r="AB76" s="79">
        <f t="shared" si="39"/>
        <v>0</v>
      </c>
      <c r="AC76" s="79">
        <f t="shared" si="40"/>
        <v>0</v>
      </c>
      <c r="AD76" s="79">
        <f t="shared" si="41"/>
        <v>0</v>
      </c>
      <c r="AE76" s="79">
        <f t="shared" si="42"/>
        <v>0</v>
      </c>
      <c r="AF76" s="79">
        <f t="shared" si="43"/>
        <v>0</v>
      </c>
      <c r="AG76" s="79">
        <f t="shared" si="44"/>
        <v>0</v>
      </c>
      <c r="AH76" s="79">
        <f t="shared" si="45"/>
        <v>0</v>
      </c>
      <c r="AI76" s="79">
        <f t="shared" si="46"/>
        <v>0</v>
      </c>
      <c r="AJ76" s="79">
        <f t="shared" si="47"/>
        <v>0</v>
      </c>
      <c r="AK76" s="80">
        <f t="shared" si="48"/>
        <v>0</v>
      </c>
      <c r="AL76" s="80">
        <f t="shared" si="49"/>
        <v>0</v>
      </c>
      <c r="AM76" s="81">
        <f t="shared" si="50"/>
        <v>0</v>
      </c>
      <c r="AN76" s="77">
        <f t="shared" si="51"/>
        <v>0</v>
      </c>
      <c r="AO76" s="83" t="s">
        <v>446</v>
      </c>
      <c r="AP76" s="62" t="s">
        <v>446</v>
      </c>
      <c r="AR76" s="13" t="str">
        <f t="shared" si="26"/>
        <v>DEVILAINE</v>
      </c>
      <c r="AS76" s="13" t="str">
        <f t="shared" si="27"/>
        <v>Quentin</v>
      </c>
      <c r="AT76" s="13" t="str">
        <f t="shared" si="28"/>
        <v>AC Tarare POPEY</v>
      </c>
      <c r="AU76" s="227">
        <f t="shared" si="53"/>
        <v>34807</v>
      </c>
      <c r="AV76" s="105" t="str">
        <f t="shared" si="29"/>
        <v>69</v>
      </c>
      <c r="AW76" s="13">
        <f t="shared" si="30"/>
        <v>0</v>
      </c>
      <c r="AX76" s="13">
        <f t="shared" si="31"/>
        <v>0</v>
      </c>
      <c r="AY76" s="13">
        <f t="shared" si="32"/>
        <v>0</v>
      </c>
    </row>
    <row r="77" spans="1:51" ht="13.5" customHeight="1" x14ac:dyDescent="0.25">
      <c r="A77" s="44" t="s">
        <v>417</v>
      </c>
      <c r="B77" s="45" t="s">
        <v>171</v>
      </c>
      <c r="C77" s="46" t="s">
        <v>414</v>
      </c>
      <c r="D77" s="47" t="s">
        <v>29</v>
      </c>
      <c r="E77" s="48">
        <v>24663</v>
      </c>
      <c r="F77" s="49"/>
      <c r="G77" s="50"/>
      <c r="H77" s="50"/>
      <c r="I77" s="51"/>
      <c r="J77" s="50"/>
      <c r="K77" s="50"/>
      <c r="L77" s="52"/>
      <c r="M77" s="52"/>
      <c r="N77" s="50"/>
      <c r="O77" s="50"/>
      <c r="P77" s="51"/>
      <c r="Q77" s="50" t="s">
        <v>56</v>
      </c>
      <c r="R77" s="50"/>
      <c r="S77" s="52"/>
      <c r="T77" s="52"/>
      <c r="U77" s="53"/>
      <c r="V77" s="52"/>
      <c r="W77" s="54"/>
      <c r="X77" s="58">
        <f t="shared" si="52"/>
        <v>0</v>
      </c>
      <c r="Y77" s="65">
        <f t="shared" si="33"/>
        <v>0</v>
      </c>
      <c r="Z77" s="55">
        <f t="shared" si="37"/>
        <v>0</v>
      </c>
      <c r="AA77" s="55">
        <f t="shared" si="38"/>
        <v>2</v>
      </c>
      <c r="AB77" s="55">
        <f t="shared" si="39"/>
        <v>2</v>
      </c>
      <c r="AC77" s="55">
        <f t="shared" si="40"/>
        <v>0</v>
      </c>
      <c r="AD77" s="55">
        <f t="shared" si="41"/>
        <v>0</v>
      </c>
      <c r="AE77" s="55">
        <f t="shared" si="42"/>
        <v>0</v>
      </c>
      <c r="AF77" s="55">
        <f t="shared" si="43"/>
        <v>0</v>
      </c>
      <c r="AG77" s="55">
        <f t="shared" si="44"/>
        <v>0</v>
      </c>
      <c r="AH77" s="55">
        <f t="shared" si="45"/>
        <v>0</v>
      </c>
      <c r="AI77" s="55">
        <f t="shared" si="46"/>
        <v>0</v>
      </c>
      <c r="AJ77" s="55">
        <f t="shared" si="47"/>
        <v>0</v>
      </c>
      <c r="AK77" s="56">
        <f t="shared" si="48"/>
        <v>0</v>
      </c>
      <c r="AL77" s="56">
        <f t="shared" si="49"/>
        <v>0</v>
      </c>
      <c r="AM77" s="57">
        <f t="shared" si="50"/>
        <v>0</v>
      </c>
      <c r="AN77" s="58">
        <f t="shared" si="51"/>
        <v>0</v>
      </c>
      <c r="AO77" s="59">
        <v>41351</v>
      </c>
      <c r="AP77" s="13" t="s">
        <v>122</v>
      </c>
      <c r="AR77" s="13" t="str">
        <f t="shared" si="26"/>
        <v>DEVILAINE</v>
      </c>
      <c r="AS77" s="13" t="str">
        <f t="shared" si="27"/>
        <v>Christophe</v>
      </c>
      <c r="AT77" s="13" t="str">
        <f t="shared" si="28"/>
        <v>AC Tarare POPEY</v>
      </c>
      <c r="AU77" s="227">
        <f t="shared" si="53"/>
        <v>24663</v>
      </c>
      <c r="AV77" s="105" t="str">
        <f t="shared" si="29"/>
        <v>69</v>
      </c>
      <c r="AW77" s="13">
        <f t="shared" si="30"/>
        <v>2</v>
      </c>
      <c r="AX77" s="13">
        <f t="shared" si="31"/>
        <v>0</v>
      </c>
      <c r="AY77" s="13">
        <f t="shared" si="32"/>
        <v>0</v>
      </c>
    </row>
    <row r="78" spans="1:51" ht="13.5" customHeight="1" x14ac:dyDescent="0.25">
      <c r="A78" s="66" t="s">
        <v>93</v>
      </c>
      <c r="B78" s="67" t="s">
        <v>88</v>
      </c>
      <c r="C78" s="68" t="s">
        <v>79</v>
      </c>
      <c r="D78" s="69" t="s">
        <v>29</v>
      </c>
      <c r="E78" s="70">
        <v>24023</v>
      </c>
      <c r="F78" s="71"/>
      <c r="G78" s="72"/>
      <c r="H78" s="72"/>
      <c r="I78" s="73"/>
      <c r="J78" s="72"/>
      <c r="K78" s="72"/>
      <c r="L78" s="74"/>
      <c r="M78" s="74"/>
      <c r="N78" s="72"/>
      <c r="O78" s="72"/>
      <c r="P78" s="73"/>
      <c r="Q78" s="72"/>
      <c r="R78" s="72"/>
      <c r="S78" s="74" t="s">
        <v>56</v>
      </c>
      <c r="T78" s="74"/>
      <c r="U78" s="75"/>
      <c r="V78" s="74"/>
      <c r="W78" s="76"/>
      <c r="X78" s="77">
        <f t="shared" si="52"/>
        <v>0</v>
      </c>
      <c r="Y78" s="78">
        <f t="shared" si="33"/>
        <v>0</v>
      </c>
      <c r="Z78" s="79">
        <f t="shared" si="37"/>
        <v>0</v>
      </c>
      <c r="AA78" s="79">
        <f t="shared" si="38"/>
        <v>0</v>
      </c>
      <c r="AB78" s="79">
        <f t="shared" si="39"/>
        <v>0</v>
      </c>
      <c r="AC78" s="79">
        <f t="shared" si="40"/>
        <v>0</v>
      </c>
      <c r="AD78" s="79">
        <f t="shared" si="41"/>
        <v>0</v>
      </c>
      <c r="AE78" s="79">
        <f t="shared" si="42"/>
        <v>4</v>
      </c>
      <c r="AF78" s="79">
        <f t="shared" si="43"/>
        <v>4</v>
      </c>
      <c r="AG78" s="79">
        <f t="shared" si="44"/>
        <v>0</v>
      </c>
      <c r="AH78" s="79">
        <f t="shared" si="45"/>
        <v>0</v>
      </c>
      <c r="AI78" s="79">
        <f t="shared" si="46"/>
        <v>0</v>
      </c>
      <c r="AJ78" s="79">
        <f t="shared" si="47"/>
        <v>0</v>
      </c>
      <c r="AK78" s="80">
        <f t="shared" si="48"/>
        <v>0</v>
      </c>
      <c r="AL78" s="80">
        <f t="shared" si="49"/>
        <v>0</v>
      </c>
      <c r="AM78" s="81">
        <f t="shared" si="50"/>
        <v>0</v>
      </c>
      <c r="AN78" s="77">
        <f t="shared" si="51"/>
        <v>0</v>
      </c>
      <c r="AO78" s="82">
        <v>41310</v>
      </c>
      <c r="AP78" s="13" t="s">
        <v>50</v>
      </c>
      <c r="AR78" s="13" t="str">
        <f t="shared" si="26"/>
        <v>DEYRAIL</v>
      </c>
      <c r="AS78" s="13" t="str">
        <f t="shared" si="27"/>
        <v>Jean-luc</v>
      </c>
      <c r="AT78" s="13" t="str">
        <f t="shared" si="28"/>
        <v>AC Moulin à Vent</v>
      </c>
      <c r="AU78" s="227">
        <f t="shared" si="53"/>
        <v>24023</v>
      </c>
      <c r="AV78" s="105" t="str">
        <f t="shared" si="29"/>
        <v>69</v>
      </c>
      <c r="AW78" s="13">
        <f t="shared" si="30"/>
        <v>4</v>
      </c>
      <c r="AX78" s="13">
        <f t="shared" si="31"/>
        <v>0</v>
      </c>
      <c r="AY78" s="13">
        <f t="shared" si="32"/>
        <v>0</v>
      </c>
    </row>
    <row r="79" spans="1:51" ht="13.5" customHeight="1" x14ac:dyDescent="0.25">
      <c r="A79" s="44" t="s">
        <v>198</v>
      </c>
      <c r="B79" s="45" t="s">
        <v>139</v>
      </c>
      <c r="C79" s="46" t="s">
        <v>329</v>
      </c>
      <c r="D79" s="47" t="s">
        <v>294</v>
      </c>
      <c r="E79" s="48">
        <v>17435</v>
      </c>
      <c r="F79" s="49"/>
      <c r="G79" s="50"/>
      <c r="H79" s="50"/>
      <c r="I79" s="51"/>
      <c r="J79" s="50"/>
      <c r="K79" s="50"/>
      <c r="L79" s="52" t="s">
        <v>56</v>
      </c>
      <c r="M79" s="52"/>
      <c r="N79" s="50"/>
      <c r="O79" s="50"/>
      <c r="P79" s="51"/>
      <c r="Q79" s="50"/>
      <c r="R79" s="50"/>
      <c r="S79" s="52"/>
      <c r="T79" s="52"/>
      <c r="U79" s="53"/>
      <c r="V79" s="52"/>
      <c r="W79" s="54"/>
      <c r="X79" s="58">
        <f t="shared" si="52"/>
        <v>0</v>
      </c>
      <c r="Y79" s="65">
        <f t="shared" si="33"/>
        <v>0</v>
      </c>
      <c r="Z79" s="55">
        <f t="shared" si="37"/>
        <v>0</v>
      </c>
      <c r="AA79" s="55">
        <f t="shared" si="38"/>
        <v>0</v>
      </c>
      <c r="AB79" s="55">
        <f t="shared" si="39"/>
        <v>0</v>
      </c>
      <c r="AC79" s="55">
        <f t="shared" si="40"/>
        <v>0</v>
      </c>
      <c r="AD79" s="55">
        <f t="shared" si="41"/>
        <v>0</v>
      </c>
      <c r="AE79" s="55">
        <f t="shared" si="42"/>
        <v>0</v>
      </c>
      <c r="AF79" s="55">
        <f t="shared" si="43"/>
        <v>0</v>
      </c>
      <c r="AG79" s="55">
        <f t="shared" si="44"/>
        <v>5</v>
      </c>
      <c r="AH79" s="55">
        <f t="shared" si="45"/>
        <v>5</v>
      </c>
      <c r="AI79" s="55">
        <f t="shared" si="46"/>
        <v>0</v>
      </c>
      <c r="AJ79" s="55">
        <f t="shared" si="47"/>
        <v>0</v>
      </c>
      <c r="AK79" s="56">
        <f t="shared" si="48"/>
        <v>0</v>
      </c>
      <c r="AL79" s="56">
        <f t="shared" si="49"/>
        <v>0</v>
      </c>
      <c r="AM79" s="57">
        <f t="shared" si="50"/>
        <v>0</v>
      </c>
      <c r="AN79" s="58">
        <f t="shared" si="51"/>
        <v>0</v>
      </c>
      <c r="AO79" s="59">
        <v>41347</v>
      </c>
      <c r="AP79" s="13" t="s">
        <v>50</v>
      </c>
      <c r="AR79" s="13" t="str">
        <f t="shared" si="26"/>
        <v>DONNET</v>
      </c>
      <c r="AS79" s="13" t="str">
        <f t="shared" si="27"/>
        <v>Daniel</v>
      </c>
      <c r="AT79" s="13" t="str">
        <f t="shared" si="28"/>
        <v>Jura Dôlois Cyclisme</v>
      </c>
      <c r="AU79" s="227">
        <f t="shared" si="53"/>
        <v>17435</v>
      </c>
      <c r="AV79" s="105" t="str">
        <f t="shared" si="29"/>
        <v>39</v>
      </c>
      <c r="AW79" s="13">
        <f t="shared" si="30"/>
        <v>5</v>
      </c>
      <c r="AX79" s="13">
        <f t="shared" si="31"/>
        <v>0</v>
      </c>
      <c r="AY79" s="13">
        <f t="shared" si="32"/>
        <v>0</v>
      </c>
    </row>
    <row r="80" spans="1:51" ht="13.5" customHeight="1" x14ac:dyDescent="0.25">
      <c r="A80" s="66" t="s">
        <v>199</v>
      </c>
      <c r="B80" s="67" t="s">
        <v>200</v>
      </c>
      <c r="C80" s="68" t="s">
        <v>338</v>
      </c>
      <c r="D80" s="69" t="s">
        <v>35</v>
      </c>
      <c r="E80" s="70">
        <v>23449</v>
      </c>
      <c r="F80" s="71"/>
      <c r="G80" s="72"/>
      <c r="H80" s="72"/>
      <c r="I80" s="73" t="s">
        <v>56</v>
      </c>
      <c r="J80" s="72"/>
      <c r="K80" s="72"/>
      <c r="L80" s="74"/>
      <c r="M80" s="74"/>
      <c r="N80" s="72"/>
      <c r="O80" s="72"/>
      <c r="P80" s="73"/>
      <c r="Q80" s="72"/>
      <c r="R80" s="72"/>
      <c r="S80" s="74"/>
      <c r="T80" s="74"/>
      <c r="U80" s="75"/>
      <c r="V80" s="74"/>
      <c r="W80" s="76"/>
      <c r="X80" s="77">
        <f t="shared" si="52"/>
        <v>0</v>
      </c>
      <c r="Y80" s="78">
        <f t="shared" si="33"/>
        <v>0</v>
      </c>
      <c r="Z80" s="79">
        <f t="shared" si="37"/>
        <v>0</v>
      </c>
      <c r="AA80" s="79">
        <f t="shared" si="38"/>
        <v>2</v>
      </c>
      <c r="AB80" s="79">
        <f t="shared" si="39"/>
        <v>2</v>
      </c>
      <c r="AC80" s="79">
        <f t="shared" si="40"/>
        <v>0</v>
      </c>
      <c r="AD80" s="79">
        <f t="shared" si="41"/>
        <v>0</v>
      </c>
      <c r="AE80" s="79">
        <f t="shared" si="42"/>
        <v>0</v>
      </c>
      <c r="AF80" s="79">
        <f t="shared" si="43"/>
        <v>0</v>
      </c>
      <c r="AG80" s="79">
        <f t="shared" si="44"/>
        <v>0</v>
      </c>
      <c r="AH80" s="79">
        <f t="shared" si="45"/>
        <v>0</v>
      </c>
      <c r="AI80" s="79">
        <f t="shared" si="46"/>
        <v>0</v>
      </c>
      <c r="AJ80" s="79">
        <f t="shared" si="47"/>
        <v>0</v>
      </c>
      <c r="AK80" s="80">
        <f t="shared" si="48"/>
        <v>0</v>
      </c>
      <c r="AL80" s="80">
        <f t="shared" si="49"/>
        <v>0</v>
      </c>
      <c r="AM80" s="81">
        <f t="shared" si="50"/>
        <v>0</v>
      </c>
      <c r="AN80" s="77">
        <f t="shared" si="51"/>
        <v>0</v>
      </c>
      <c r="AO80" s="82">
        <v>41357</v>
      </c>
      <c r="AP80" s="13" t="s">
        <v>50</v>
      </c>
      <c r="AQ80" s="4" t="s">
        <v>474</v>
      </c>
      <c r="AR80" s="13" t="str">
        <f t="shared" ref="AR80:AR143" si="54">A80</f>
        <v>DUBIEF</v>
      </c>
      <c r="AS80" s="13" t="str">
        <f t="shared" ref="AS80:AS143" si="55">B80</f>
        <v>Jack</v>
      </c>
      <c r="AT80" s="13" t="str">
        <f t="shared" ref="AT80:AT143" si="56">C80</f>
        <v>VS Trouhans</v>
      </c>
      <c r="AU80" s="227">
        <f t="shared" si="53"/>
        <v>23449</v>
      </c>
      <c r="AV80" s="105" t="str">
        <f t="shared" ref="AV80:AV143" si="57">D80</f>
        <v>21</v>
      </c>
      <c r="AW80" s="13">
        <f t="shared" ref="AW80:AW143" si="58">Z80+AB80+AD80+AF80+AH80+AJ80</f>
        <v>2</v>
      </c>
      <c r="AX80" s="13">
        <f t="shared" ref="AX80:AX143" si="59">AL80</f>
        <v>0</v>
      </c>
      <c r="AY80" s="13">
        <f t="shared" ref="AY80:AY143" si="60">AN80</f>
        <v>0</v>
      </c>
    </row>
    <row r="81" spans="1:51" ht="13.5" customHeight="1" x14ac:dyDescent="0.25">
      <c r="A81" s="44" t="s">
        <v>201</v>
      </c>
      <c r="B81" s="45" t="s">
        <v>202</v>
      </c>
      <c r="C81" s="46" t="s">
        <v>320</v>
      </c>
      <c r="D81" s="47" t="s">
        <v>23</v>
      </c>
      <c r="E81" s="48"/>
      <c r="F81" s="49"/>
      <c r="G81" s="50"/>
      <c r="H81" s="50"/>
      <c r="I81" s="51"/>
      <c r="J81" s="50"/>
      <c r="K81" s="50" t="s">
        <v>56</v>
      </c>
      <c r="L81" s="52"/>
      <c r="M81" s="52"/>
      <c r="N81" s="50"/>
      <c r="O81" s="50"/>
      <c r="P81" s="51"/>
      <c r="Q81" s="50"/>
      <c r="R81" s="50"/>
      <c r="S81" s="52"/>
      <c r="T81" s="52"/>
      <c r="U81" s="53"/>
      <c r="V81" s="52"/>
      <c r="W81" s="54"/>
      <c r="X81" s="58">
        <f t="shared" si="52"/>
        <v>0</v>
      </c>
      <c r="Y81" s="65">
        <f t="shared" si="33"/>
        <v>0</v>
      </c>
      <c r="Z81" s="55">
        <f t="shared" si="37"/>
        <v>0</v>
      </c>
      <c r="AA81" s="55">
        <f t="shared" si="38"/>
        <v>0</v>
      </c>
      <c r="AB81" s="55">
        <f t="shared" si="39"/>
        <v>0</v>
      </c>
      <c r="AC81" s="55">
        <f t="shared" si="40"/>
        <v>0</v>
      </c>
      <c r="AD81" s="55">
        <f t="shared" si="41"/>
        <v>0</v>
      </c>
      <c r="AE81" s="55">
        <f t="shared" si="42"/>
        <v>4</v>
      </c>
      <c r="AF81" s="55">
        <f t="shared" si="43"/>
        <v>4</v>
      </c>
      <c r="AG81" s="55">
        <f t="shared" si="44"/>
        <v>0</v>
      </c>
      <c r="AH81" s="55">
        <f t="shared" si="45"/>
        <v>0</v>
      </c>
      <c r="AI81" s="55">
        <f t="shared" si="46"/>
        <v>0</v>
      </c>
      <c r="AJ81" s="55">
        <f t="shared" si="47"/>
        <v>0</v>
      </c>
      <c r="AK81" s="56">
        <f t="shared" si="48"/>
        <v>0</v>
      </c>
      <c r="AL81" s="56">
        <f t="shared" si="49"/>
        <v>0</v>
      </c>
      <c r="AM81" s="57">
        <f t="shared" si="50"/>
        <v>0</v>
      </c>
      <c r="AN81" s="58">
        <f t="shared" si="51"/>
        <v>0</v>
      </c>
      <c r="AO81" s="59">
        <v>41353</v>
      </c>
      <c r="AP81" s="13" t="s">
        <v>50</v>
      </c>
      <c r="AQ81" s="13" t="s">
        <v>456</v>
      </c>
      <c r="AR81" s="13" t="str">
        <f t="shared" si="54"/>
        <v>DUBY</v>
      </c>
      <c r="AS81" s="13" t="str">
        <f t="shared" si="55"/>
        <v>Patrick</v>
      </c>
      <c r="AT81" s="13" t="str">
        <f t="shared" si="56"/>
        <v>CC Replonges</v>
      </c>
      <c r="AU81" s="227">
        <f t="shared" si="53"/>
        <v>0</v>
      </c>
      <c r="AV81" s="105" t="str">
        <f t="shared" si="57"/>
        <v>01</v>
      </c>
      <c r="AW81" s="13">
        <f t="shared" si="58"/>
        <v>4</v>
      </c>
      <c r="AX81" s="13">
        <f t="shared" si="59"/>
        <v>0</v>
      </c>
      <c r="AY81" s="13">
        <f t="shared" si="60"/>
        <v>0</v>
      </c>
    </row>
    <row r="82" spans="1:51" ht="13.5" customHeight="1" x14ac:dyDescent="0.25">
      <c r="A82" s="66" t="s">
        <v>58</v>
      </c>
      <c r="B82" s="67" t="s">
        <v>59</v>
      </c>
      <c r="C82" s="68" t="s">
        <v>34</v>
      </c>
      <c r="D82" s="69" t="s">
        <v>35</v>
      </c>
      <c r="E82" s="70">
        <v>18240</v>
      </c>
      <c r="F82" s="71"/>
      <c r="G82" s="72"/>
      <c r="H82" s="72"/>
      <c r="I82" s="73"/>
      <c r="J82" s="72"/>
      <c r="K82" s="72"/>
      <c r="L82" s="74"/>
      <c r="M82" s="74"/>
      <c r="N82" s="72"/>
      <c r="O82" s="72"/>
      <c r="P82" s="73"/>
      <c r="Q82" s="72"/>
      <c r="R82" s="72"/>
      <c r="S82" s="74"/>
      <c r="T82" s="74" t="s">
        <v>56</v>
      </c>
      <c r="U82" s="75"/>
      <c r="V82" s="74"/>
      <c r="W82" s="76"/>
      <c r="X82" s="77">
        <f t="shared" si="52"/>
        <v>0</v>
      </c>
      <c r="Y82" s="78">
        <f t="shared" si="33"/>
        <v>0</v>
      </c>
      <c r="Z82" s="79">
        <f t="shared" si="37"/>
        <v>0</v>
      </c>
      <c r="AA82" s="79">
        <f t="shared" si="38"/>
        <v>0</v>
      </c>
      <c r="AB82" s="79">
        <f t="shared" si="39"/>
        <v>0</v>
      </c>
      <c r="AC82" s="79">
        <f t="shared" si="40"/>
        <v>0</v>
      </c>
      <c r="AD82" s="79">
        <f t="shared" si="41"/>
        <v>0</v>
      </c>
      <c r="AE82" s="79">
        <f t="shared" si="42"/>
        <v>0</v>
      </c>
      <c r="AF82" s="79">
        <f t="shared" si="43"/>
        <v>0</v>
      </c>
      <c r="AG82" s="79">
        <f t="shared" si="44"/>
        <v>5</v>
      </c>
      <c r="AH82" s="79">
        <f t="shared" si="45"/>
        <v>5</v>
      </c>
      <c r="AI82" s="79">
        <f t="shared" si="46"/>
        <v>0</v>
      </c>
      <c r="AJ82" s="79">
        <f t="shared" si="47"/>
        <v>0</v>
      </c>
      <c r="AK82" s="80">
        <f t="shared" si="48"/>
        <v>0</v>
      </c>
      <c r="AL82" s="80">
        <f t="shared" si="49"/>
        <v>0</v>
      </c>
      <c r="AM82" s="81">
        <f t="shared" si="50"/>
        <v>0</v>
      </c>
      <c r="AN82" s="77">
        <f t="shared" si="51"/>
        <v>0</v>
      </c>
      <c r="AO82" s="82">
        <v>41292</v>
      </c>
      <c r="AP82" s="13" t="s">
        <v>50</v>
      </c>
      <c r="AR82" s="13" t="str">
        <f t="shared" si="54"/>
        <v>DUCHAINE</v>
      </c>
      <c r="AS82" s="13" t="str">
        <f t="shared" si="55"/>
        <v>Pierre</v>
      </c>
      <c r="AT82" s="13" t="str">
        <f t="shared" si="56"/>
        <v>Mirebeau SC</v>
      </c>
      <c r="AU82" s="227">
        <f t="shared" si="53"/>
        <v>18240</v>
      </c>
      <c r="AV82" s="105" t="str">
        <f t="shared" si="57"/>
        <v>21</v>
      </c>
      <c r="AW82" s="13">
        <f t="shared" si="58"/>
        <v>5</v>
      </c>
      <c r="AX82" s="13">
        <f t="shared" si="59"/>
        <v>0</v>
      </c>
      <c r="AY82" s="13">
        <f t="shared" si="60"/>
        <v>0</v>
      </c>
    </row>
    <row r="83" spans="1:51" ht="13.5" customHeight="1" x14ac:dyDescent="0.25">
      <c r="A83" s="44" t="s">
        <v>203</v>
      </c>
      <c r="B83" s="45" t="s">
        <v>415</v>
      </c>
      <c r="C83" s="46" t="s">
        <v>414</v>
      </c>
      <c r="D83" s="47" t="s">
        <v>29</v>
      </c>
      <c r="E83" s="48">
        <v>17005</v>
      </c>
      <c r="F83" s="49"/>
      <c r="G83" s="50"/>
      <c r="H83" s="50"/>
      <c r="I83" s="51"/>
      <c r="J83" s="50"/>
      <c r="K83" s="50"/>
      <c r="L83" s="52"/>
      <c r="M83" s="52"/>
      <c r="N83" s="50"/>
      <c r="O83" s="50"/>
      <c r="P83" s="51"/>
      <c r="Q83" s="50"/>
      <c r="R83" s="50"/>
      <c r="S83" s="52"/>
      <c r="T83" s="52" t="s">
        <v>56</v>
      </c>
      <c r="U83" s="53"/>
      <c r="V83" s="52"/>
      <c r="W83" s="54"/>
      <c r="X83" s="58">
        <f t="shared" si="52"/>
        <v>0</v>
      </c>
      <c r="Y83" s="65">
        <f t="shared" si="33"/>
        <v>0</v>
      </c>
      <c r="Z83" s="55">
        <f t="shared" si="37"/>
        <v>0</v>
      </c>
      <c r="AA83" s="55">
        <f t="shared" si="38"/>
        <v>0</v>
      </c>
      <c r="AB83" s="55">
        <f t="shared" si="39"/>
        <v>0</v>
      </c>
      <c r="AC83" s="55">
        <f t="shared" si="40"/>
        <v>0</v>
      </c>
      <c r="AD83" s="55">
        <f t="shared" si="41"/>
        <v>0</v>
      </c>
      <c r="AE83" s="55">
        <f t="shared" si="42"/>
        <v>0</v>
      </c>
      <c r="AF83" s="55">
        <f t="shared" si="43"/>
        <v>0</v>
      </c>
      <c r="AG83" s="55">
        <f t="shared" si="44"/>
        <v>5</v>
      </c>
      <c r="AH83" s="55">
        <f t="shared" si="45"/>
        <v>5</v>
      </c>
      <c r="AI83" s="55">
        <f t="shared" si="46"/>
        <v>0</v>
      </c>
      <c r="AJ83" s="55">
        <f t="shared" si="47"/>
        <v>0</v>
      </c>
      <c r="AK83" s="56">
        <f t="shared" si="48"/>
        <v>0</v>
      </c>
      <c r="AL83" s="56">
        <f t="shared" si="49"/>
        <v>0</v>
      </c>
      <c r="AM83" s="57">
        <f t="shared" si="50"/>
        <v>0</v>
      </c>
      <c r="AN83" s="58">
        <f t="shared" si="51"/>
        <v>0</v>
      </c>
      <c r="AO83" s="59">
        <v>41351</v>
      </c>
      <c r="AP83" s="13" t="s">
        <v>50</v>
      </c>
      <c r="AR83" s="13" t="str">
        <f t="shared" si="54"/>
        <v>DUCREUX</v>
      </c>
      <c r="AS83" s="13" t="str">
        <f t="shared" si="55"/>
        <v>Jean Paul</v>
      </c>
      <c r="AT83" s="13" t="str">
        <f t="shared" si="56"/>
        <v>AC Tarare POPEY</v>
      </c>
      <c r="AU83" s="227">
        <f t="shared" si="53"/>
        <v>17005</v>
      </c>
      <c r="AV83" s="105" t="str">
        <f t="shared" si="57"/>
        <v>69</v>
      </c>
      <c r="AW83" s="13">
        <f t="shared" si="58"/>
        <v>5</v>
      </c>
      <c r="AX83" s="13">
        <f t="shared" si="59"/>
        <v>0</v>
      </c>
      <c r="AY83" s="13">
        <f t="shared" si="60"/>
        <v>0</v>
      </c>
    </row>
    <row r="84" spans="1:51" ht="13.5" customHeight="1" x14ac:dyDescent="0.25">
      <c r="A84" s="66" t="s">
        <v>203</v>
      </c>
      <c r="B84" s="67" t="s">
        <v>17</v>
      </c>
      <c r="C84" s="68" t="s">
        <v>414</v>
      </c>
      <c r="D84" s="69" t="s">
        <v>29</v>
      </c>
      <c r="E84" s="70">
        <v>27041</v>
      </c>
      <c r="F84" s="71"/>
      <c r="G84" s="72" t="s">
        <v>56</v>
      </c>
      <c r="H84" s="72"/>
      <c r="I84" s="73"/>
      <c r="J84" s="72"/>
      <c r="K84" s="72"/>
      <c r="L84" s="74"/>
      <c r="M84" s="74"/>
      <c r="N84" s="72"/>
      <c r="O84" s="72"/>
      <c r="P84" s="73"/>
      <c r="Q84" s="72"/>
      <c r="R84" s="72" t="s">
        <v>56</v>
      </c>
      <c r="S84" s="74"/>
      <c r="T84" s="74"/>
      <c r="U84" s="75"/>
      <c r="V84" s="74"/>
      <c r="W84" s="76"/>
      <c r="X84" s="77">
        <f t="shared" si="52"/>
        <v>0</v>
      </c>
      <c r="Y84" s="78">
        <f t="shared" si="33"/>
        <v>1</v>
      </c>
      <c r="Z84" s="79">
        <f t="shared" si="37"/>
        <v>1</v>
      </c>
      <c r="AA84" s="79">
        <f t="shared" si="38"/>
        <v>0</v>
      </c>
      <c r="AB84" s="79">
        <f t="shared" si="39"/>
        <v>0</v>
      </c>
      <c r="AC84" s="79">
        <f t="shared" si="40"/>
        <v>3</v>
      </c>
      <c r="AD84" s="79">
        <f t="shared" si="41"/>
        <v>0</v>
      </c>
      <c r="AE84" s="79">
        <f t="shared" si="42"/>
        <v>0</v>
      </c>
      <c r="AF84" s="79">
        <f t="shared" si="43"/>
        <v>0</v>
      </c>
      <c r="AG84" s="79">
        <f t="shared" si="44"/>
        <v>0</v>
      </c>
      <c r="AH84" s="79">
        <f t="shared" si="45"/>
        <v>0</v>
      </c>
      <c r="AI84" s="79">
        <f t="shared" si="46"/>
        <v>0</v>
      </c>
      <c r="AJ84" s="79">
        <f t="shared" si="47"/>
        <v>0</v>
      </c>
      <c r="AK84" s="80">
        <f t="shared" si="48"/>
        <v>0</v>
      </c>
      <c r="AL84" s="80">
        <f t="shared" si="49"/>
        <v>0</v>
      </c>
      <c r="AM84" s="81">
        <f t="shared" si="50"/>
        <v>0</v>
      </c>
      <c r="AN84" s="77">
        <f t="shared" si="51"/>
        <v>0</v>
      </c>
      <c r="AO84" s="82">
        <v>41351</v>
      </c>
      <c r="AP84" s="13" t="s">
        <v>50</v>
      </c>
      <c r="AR84" s="13" t="str">
        <f t="shared" si="54"/>
        <v>DUCREUX</v>
      </c>
      <c r="AS84" s="13" t="str">
        <f t="shared" si="55"/>
        <v>Stéphane</v>
      </c>
      <c r="AT84" s="13" t="str">
        <f t="shared" si="56"/>
        <v>AC Tarare POPEY</v>
      </c>
      <c r="AU84" s="227">
        <f t="shared" si="53"/>
        <v>27041</v>
      </c>
      <c r="AV84" s="105" t="str">
        <f t="shared" si="57"/>
        <v>69</v>
      </c>
      <c r="AW84" s="13">
        <f t="shared" si="58"/>
        <v>1</v>
      </c>
      <c r="AX84" s="13">
        <f t="shared" si="59"/>
        <v>0</v>
      </c>
      <c r="AY84" s="13">
        <f t="shared" si="60"/>
        <v>0</v>
      </c>
    </row>
    <row r="85" spans="1:51" ht="13.5" customHeight="1" x14ac:dyDescent="0.25">
      <c r="A85" s="44" t="s">
        <v>203</v>
      </c>
      <c r="B85" s="45" t="s">
        <v>204</v>
      </c>
      <c r="C85" s="46" t="s">
        <v>328</v>
      </c>
      <c r="D85" s="47" t="s">
        <v>39</v>
      </c>
      <c r="E85" s="48"/>
      <c r="F85" s="49" t="s">
        <v>56</v>
      </c>
      <c r="G85" s="50"/>
      <c r="H85" s="50"/>
      <c r="I85" s="51"/>
      <c r="J85" s="50"/>
      <c r="K85" s="50"/>
      <c r="L85" s="52"/>
      <c r="M85" s="52"/>
      <c r="N85" s="50"/>
      <c r="O85" s="50"/>
      <c r="P85" s="51"/>
      <c r="Q85" s="50"/>
      <c r="R85" s="50"/>
      <c r="S85" s="52"/>
      <c r="T85" s="52" t="s">
        <v>56</v>
      </c>
      <c r="U85" s="53"/>
      <c r="V85" s="52"/>
      <c r="W85" s="54"/>
      <c r="X85" s="58">
        <f t="shared" si="52"/>
        <v>0.5</v>
      </c>
      <c r="Y85" s="65">
        <f t="shared" si="33"/>
        <v>0</v>
      </c>
      <c r="Z85" s="55">
        <f t="shared" si="37"/>
        <v>0</v>
      </c>
      <c r="AA85" s="55">
        <f t="shared" si="38"/>
        <v>0</v>
      </c>
      <c r="AB85" s="55">
        <v>2</v>
      </c>
      <c r="AC85" s="55">
        <f t="shared" si="40"/>
        <v>0</v>
      </c>
      <c r="AD85" s="55">
        <f t="shared" si="41"/>
        <v>0</v>
      </c>
      <c r="AE85" s="55">
        <f t="shared" si="42"/>
        <v>0</v>
      </c>
      <c r="AF85" s="55">
        <f t="shared" si="43"/>
        <v>0</v>
      </c>
      <c r="AG85" s="55">
        <f t="shared" si="44"/>
        <v>5</v>
      </c>
      <c r="AH85" s="55">
        <f t="shared" si="45"/>
        <v>0</v>
      </c>
      <c r="AI85" s="55">
        <f t="shared" si="46"/>
        <v>0</v>
      </c>
      <c r="AJ85" s="55">
        <f t="shared" si="47"/>
        <v>0</v>
      </c>
      <c r="AK85" s="56">
        <f t="shared" si="48"/>
        <v>0</v>
      </c>
      <c r="AL85" s="56">
        <f t="shared" si="49"/>
        <v>0</v>
      </c>
      <c r="AM85" s="57">
        <f t="shared" si="50"/>
        <v>0</v>
      </c>
      <c r="AN85" s="58">
        <f t="shared" si="51"/>
        <v>0</v>
      </c>
      <c r="AO85" s="59">
        <v>41353</v>
      </c>
      <c r="AP85" s="13" t="s">
        <v>461</v>
      </c>
      <c r="AQ85" s="13" t="s">
        <v>456</v>
      </c>
      <c r="AR85" s="13" t="str">
        <f t="shared" si="54"/>
        <v>DUCREUX</v>
      </c>
      <c r="AS85" s="13" t="str">
        <f t="shared" si="55"/>
        <v>Anaïs</v>
      </c>
      <c r="AT85" s="13" t="str">
        <f t="shared" si="56"/>
        <v>GO Costellois</v>
      </c>
      <c r="AU85" s="227">
        <f t="shared" si="53"/>
        <v>0</v>
      </c>
      <c r="AV85" s="105" t="str">
        <f t="shared" si="57"/>
        <v>42</v>
      </c>
      <c r="AW85" s="13">
        <f t="shared" si="58"/>
        <v>2</v>
      </c>
      <c r="AX85" s="13">
        <f t="shared" si="59"/>
        <v>0</v>
      </c>
      <c r="AY85" s="13">
        <f t="shared" si="60"/>
        <v>0</v>
      </c>
    </row>
    <row r="86" spans="1:51" ht="13.5" customHeight="1" x14ac:dyDescent="0.25">
      <c r="A86" s="66" t="s">
        <v>97</v>
      </c>
      <c r="B86" s="67" t="s">
        <v>98</v>
      </c>
      <c r="C86" s="68" t="s">
        <v>129</v>
      </c>
      <c r="D86" s="69" t="s">
        <v>29</v>
      </c>
      <c r="E86" s="70">
        <v>24973</v>
      </c>
      <c r="F86" s="71"/>
      <c r="G86" s="72"/>
      <c r="H86" s="72" t="s">
        <v>56</v>
      </c>
      <c r="I86" s="73"/>
      <c r="J86" s="72"/>
      <c r="K86" s="72"/>
      <c r="L86" s="74"/>
      <c r="M86" s="74"/>
      <c r="N86" s="72"/>
      <c r="O86" s="72"/>
      <c r="P86" s="73"/>
      <c r="Q86" s="72" t="s">
        <v>56</v>
      </c>
      <c r="R86" s="72"/>
      <c r="S86" s="74"/>
      <c r="T86" s="74"/>
      <c r="U86" s="75"/>
      <c r="V86" s="74"/>
      <c r="W86" s="76"/>
      <c r="X86" s="77">
        <f t="shared" si="52"/>
        <v>0</v>
      </c>
      <c r="Y86" s="78">
        <f t="shared" si="33"/>
        <v>0</v>
      </c>
      <c r="Z86" s="79">
        <f t="shared" si="37"/>
        <v>0</v>
      </c>
      <c r="AA86" s="79">
        <f t="shared" si="38"/>
        <v>2</v>
      </c>
      <c r="AB86" s="79">
        <f t="shared" ref="AB86:AB123" si="61">IF(AND(AA86-Y86&gt;=2,X86=0),2,0)</f>
        <v>2</v>
      </c>
      <c r="AC86" s="79">
        <f t="shared" si="40"/>
        <v>0</v>
      </c>
      <c r="AD86" s="79">
        <f t="shared" si="41"/>
        <v>0</v>
      </c>
      <c r="AE86" s="79">
        <f t="shared" si="42"/>
        <v>0</v>
      </c>
      <c r="AF86" s="79">
        <f t="shared" si="43"/>
        <v>0</v>
      </c>
      <c r="AG86" s="79">
        <f t="shared" si="44"/>
        <v>0</v>
      </c>
      <c r="AH86" s="79">
        <f t="shared" si="45"/>
        <v>0</v>
      </c>
      <c r="AI86" s="79">
        <f t="shared" si="46"/>
        <v>0</v>
      </c>
      <c r="AJ86" s="79">
        <f t="shared" si="47"/>
        <v>0</v>
      </c>
      <c r="AK86" s="80">
        <f t="shared" si="48"/>
        <v>0</v>
      </c>
      <c r="AL86" s="80">
        <f t="shared" si="49"/>
        <v>0</v>
      </c>
      <c r="AM86" s="81">
        <f t="shared" si="50"/>
        <v>0</v>
      </c>
      <c r="AN86" s="77">
        <f t="shared" si="51"/>
        <v>0</v>
      </c>
      <c r="AO86" s="82">
        <v>41326</v>
      </c>
      <c r="AP86" s="14" t="s">
        <v>121</v>
      </c>
      <c r="AQ86" s="4" t="s">
        <v>364</v>
      </c>
      <c r="AR86" s="13" t="str">
        <f t="shared" si="54"/>
        <v>DUFOSSE</v>
      </c>
      <c r="AS86" s="13" t="str">
        <f t="shared" si="55"/>
        <v>David</v>
      </c>
      <c r="AT86" s="13" t="str">
        <f t="shared" si="56"/>
        <v>ECD Oullins</v>
      </c>
      <c r="AU86" s="227">
        <f t="shared" si="53"/>
        <v>24973</v>
      </c>
      <c r="AV86" s="105" t="str">
        <f t="shared" si="57"/>
        <v>69</v>
      </c>
      <c r="AW86" s="13">
        <f t="shared" si="58"/>
        <v>2</v>
      </c>
      <c r="AX86" s="13">
        <f t="shared" si="59"/>
        <v>0</v>
      </c>
      <c r="AY86" s="13">
        <f t="shared" si="60"/>
        <v>0</v>
      </c>
    </row>
    <row r="87" spans="1:51" ht="13.5" customHeight="1" x14ac:dyDescent="0.25">
      <c r="A87" s="44" t="s">
        <v>422</v>
      </c>
      <c r="B87" s="45" t="s">
        <v>232</v>
      </c>
      <c r="C87" s="46" t="s">
        <v>414</v>
      </c>
      <c r="D87" s="47" t="s">
        <v>29</v>
      </c>
      <c r="E87" s="48">
        <v>35195</v>
      </c>
      <c r="F87" s="49" t="s">
        <v>56</v>
      </c>
      <c r="G87" s="50"/>
      <c r="H87" s="50"/>
      <c r="I87" s="51"/>
      <c r="J87" s="50"/>
      <c r="K87" s="50"/>
      <c r="L87" s="52"/>
      <c r="M87" s="52"/>
      <c r="N87" s="50"/>
      <c r="O87" s="50"/>
      <c r="P87" s="51"/>
      <c r="Q87" s="50" t="s">
        <v>56</v>
      </c>
      <c r="R87" s="50"/>
      <c r="S87" s="52"/>
      <c r="T87" s="52"/>
      <c r="U87" s="53"/>
      <c r="V87" s="52"/>
      <c r="W87" s="54"/>
      <c r="X87" s="58">
        <f t="shared" si="52"/>
        <v>0.5</v>
      </c>
      <c r="Y87" s="65">
        <f t="shared" si="33"/>
        <v>0</v>
      </c>
      <c r="Z87" s="55">
        <f t="shared" si="37"/>
        <v>0</v>
      </c>
      <c r="AA87" s="55">
        <f t="shared" si="38"/>
        <v>2</v>
      </c>
      <c r="AB87" s="55">
        <f t="shared" si="61"/>
        <v>0</v>
      </c>
      <c r="AC87" s="55">
        <f t="shared" si="40"/>
        <v>0</v>
      </c>
      <c r="AD87" s="55">
        <f t="shared" si="41"/>
        <v>0</v>
      </c>
      <c r="AE87" s="55">
        <f t="shared" si="42"/>
        <v>0</v>
      </c>
      <c r="AF87" s="55">
        <f t="shared" si="43"/>
        <v>0</v>
      </c>
      <c r="AG87" s="55">
        <f t="shared" si="44"/>
        <v>0</v>
      </c>
      <c r="AH87" s="55">
        <f t="shared" si="45"/>
        <v>0</v>
      </c>
      <c r="AI87" s="55">
        <f t="shared" si="46"/>
        <v>0</v>
      </c>
      <c r="AJ87" s="55">
        <f t="shared" si="47"/>
        <v>0</v>
      </c>
      <c r="AK87" s="56">
        <f t="shared" si="48"/>
        <v>0</v>
      </c>
      <c r="AL87" s="56">
        <f t="shared" si="49"/>
        <v>0</v>
      </c>
      <c r="AM87" s="57">
        <f t="shared" si="50"/>
        <v>0</v>
      </c>
      <c r="AN87" s="58">
        <f t="shared" si="51"/>
        <v>0</v>
      </c>
      <c r="AO87" s="63" t="s">
        <v>446</v>
      </c>
      <c r="AP87" s="62" t="s">
        <v>446</v>
      </c>
      <c r="AR87" s="13" t="str">
        <f t="shared" si="54"/>
        <v>DUMAS</v>
      </c>
      <c r="AS87" s="13" t="str">
        <f t="shared" si="55"/>
        <v>Samuel</v>
      </c>
      <c r="AT87" s="13" t="str">
        <f t="shared" si="56"/>
        <v>AC Tarare POPEY</v>
      </c>
      <c r="AU87" s="227">
        <f t="shared" si="53"/>
        <v>35195</v>
      </c>
      <c r="AV87" s="105" t="str">
        <f t="shared" si="57"/>
        <v>69</v>
      </c>
      <c r="AW87" s="13">
        <f t="shared" si="58"/>
        <v>0</v>
      </c>
      <c r="AX87" s="13">
        <f t="shared" si="59"/>
        <v>0</v>
      </c>
      <c r="AY87" s="13">
        <f t="shared" si="60"/>
        <v>0</v>
      </c>
    </row>
    <row r="88" spans="1:51" s="13" customFormat="1" ht="13.5" customHeight="1" x14ac:dyDescent="0.25">
      <c r="A88" s="66" t="s">
        <v>475</v>
      </c>
      <c r="B88" s="67" t="s">
        <v>147</v>
      </c>
      <c r="C88" s="68" t="s">
        <v>337</v>
      </c>
      <c r="D88" s="69" t="s">
        <v>39</v>
      </c>
      <c r="E88" s="70">
        <v>31806</v>
      </c>
      <c r="F88" s="71"/>
      <c r="G88" s="72"/>
      <c r="H88" s="72"/>
      <c r="I88" s="73"/>
      <c r="J88" s="72"/>
      <c r="K88" s="72"/>
      <c r="L88" s="74"/>
      <c r="M88" s="74"/>
      <c r="N88" s="72"/>
      <c r="O88" s="72"/>
      <c r="P88" s="73"/>
      <c r="Q88" s="72"/>
      <c r="R88" s="72"/>
      <c r="S88" s="74" t="s">
        <v>56</v>
      </c>
      <c r="T88" s="74"/>
      <c r="U88" s="75"/>
      <c r="V88" s="74"/>
      <c r="W88" s="76"/>
      <c r="X88" s="77">
        <f t="shared" si="52"/>
        <v>0</v>
      </c>
      <c r="Y88" s="78">
        <f t="shared" si="33"/>
        <v>0</v>
      </c>
      <c r="Z88" s="79">
        <f t="shared" si="37"/>
        <v>0</v>
      </c>
      <c r="AA88" s="79">
        <f t="shared" si="38"/>
        <v>0</v>
      </c>
      <c r="AB88" s="79">
        <f t="shared" si="61"/>
        <v>0</v>
      </c>
      <c r="AC88" s="79">
        <f t="shared" si="40"/>
        <v>0</v>
      </c>
      <c r="AD88" s="79">
        <f t="shared" si="41"/>
        <v>0</v>
      </c>
      <c r="AE88" s="79">
        <f t="shared" si="42"/>
        <v>4</v>
      </c>
      <c r="AF88" s="79">
        <f t="shared" si="43"/>
        <v>4</v>
      </c>
      <c r="AG88" s="79">
        <f t="shared" si="44"/>
        <v>0</v>
      </c>
      <c r="AH88" s="79">
        <f t="shared" si="45"/>
        <v>0</v>
      </c>
      <c r="AI88" s="79">
        <f t="shared" si="46"/>
        <v>0</v>
      </c>
      <c r="AJ88" s="79">
        <f t="shared" si="47"/>
        <v>0</v>
      </c>
      <c r="AK88" s="80">
        <f t="shared" si="48"/>
        <v>0</v>
      </c>
      <c r="AL88" s="80">
        <f t="shared" si="49"/>
        <v>0</v>
      </c>
      <c r="AM88" s="81">
        <f t="shared" si="50"/>
        <v>0</v>
      </c>
      <c r="AN88" s="77">
        <f t="shared" si="51"/>
        <v>0</v>
      </c>
      <c r="AO88" s="82">
        <v>41358</v>
      </c>
      <c r="AP88" s="13" t="s">
        <v>50</v>
      </c>
      <c r="AQ88" s="4"/>
      <c r="AR88" s="13" t="str">
        <f t="shared" si="54"/>
        <v>DUPERON</v>
      </c>
      <c r="AS88" s="13" t="str">
        <f t="shared" si="55"/>
        <v>Arnaud</v>
      </c>
      <c r="AT88" s="13" t="str">
        <f t="shared" si="56"/>
        <v>VC Villerest</v>
      </c>
      <c r="AU88" s="227">
        <f t="shared" si="53"/>
        <v>31806</v>
      </c>
      <c r="AV88" s="105" t="str">
        <f t="shared" si="57"/>
        <v>42</v>
      </c>
      <c r="AW88" s="13">
        <f t="shared" si="58"/>
        <v>4</v>
      </c>
      <c r="AX88" s="13">
        <f t="shared" si="59"/>
        <v>0</v>
      </c>
      <c r="AY88" s="13">
        <f t="shared" si="60"/>
        <v>0</v>
      </c>
    </row>
    <row r="89" spans="1:51" ht="13.5" customHeight="1" x14ac:dyDescent="0.25">
      <c r="A89" s="44" t="s">
        <v>205</v>
      </c>
      <c r="B89" s="45" t="s">
        <v>33</v>
      </c>
      <c r="C89" s="46" t="s">
        <v>77</v>
      </c>
      <c r="D89" s="47" t="s">
        <v>39</v>
      </c>
      <c r="E89" s="48">
        <v>24028</v>
      </c>
      <c r="F89" s="49"/>
      <c r="G89" s="50"/>
      <c r="H89" s="50"/>
      <c r="I89" s="51"/>
      <c r="J89" s="50"/>
      <c r="K89" s="50"/>
      <c r="L89" s="52"/>
      <c r="M89" s="52"/>
      <c r="N89" s="50"/>
      <c r="O89" s="50"/>
      <c r="P89" s="51"/>
      <c r="Q89" s="50"/>
      <c r="R89" s="50"/>
      <c r="S89" s="52" t="s">
        <v>56</v>
      </c>
      <c r="T89" s="52"/>
      <c r="U89" s="53"/>
      <c r="V89" s="52"/>
      <c r="W89" s="54"/>
      <c r="X89" s="58">
        <f t="shared" si="52"/>
        <v>0</v>
      </c>
      <c r="Y89" s="65">
        <f t="shared" si="33"/>
        <v>0</v>
      </c>
      <c r="Z89" s="55">
        <f t="shared" si="37"/>
        <v>0</v>
      </c>
      <c r="AA89" s="55">
        <f t="shared" si="38"/>
        <v>0</v>
      </c>
      <c r="AB89" s="55">
        <f t="shared" si="61"/>
        <v>0</v>
      </c>
      <c r="AC89" s="55">
        <f t="shared" si="40"/>
        <v>0</v>
      </c>
      <c r="AD89" s="55">
        <f t="shared" si="41"/>
        <v>0</v>
      </c>
      <c r="AE89" s="55">
        <f t="shared" si="42"/>
        <v>4</v>
      </c>
      <c r="AF89" s="55">
        <f t="shared" si="43"/>
        <v>4</v>
      </c>
      <c r="AG89" s="55">
        <f t="shared" si="44"/>
        <v>0</v>
      </c>
      <c r="AH89" s="55">
        <f t="shared" si="45"/>
        <v>0</v>
      </c>
      <c r="AI89" s="55">
        <f t="shared" si="46"/>
        <v>0</v>
      </c>
      <c r="AJ89" s="55">
        <f t="shared" si="47"/>
        <v>0</v>
      </c>
      <c r="AK89" s="56">
        <f t="shared" si="48"/>
        <v>0</v>
      </c>
      <c r="AL89" s="56">
        <f t="shared" si="49"/>
        <v>0</v>
      </c>
      <c r="AM89" s="57">
        <f t="shared" si="50"/>
        <v>0</v>
      </c>
      <c r="AN89" s="58">
        <f t="shared" si="51"/>
        <v>0</v>
      </c>
      <c r="AO89" s="59">
        <v>41357</v>
      </c>
      <c r="AP89" s="13" t="s">
        <v>50</v>
      </c>
      <c r="AR89" s="13" t="str">
        <f t="shared" si="54"/>
        <v>DUPUY</v>
      </c>
      <c r="AS89" s="13" t="str">
        <f t="shared" si="55"/>
        <v>Christian</v>
      </c>
      <c r="AT89" s="13" t="str">
        <f t="shared" si="56"/>
        <v>CSADN Roanne</v>
      </c>
      <c r="AU89" s="227">
        <f t="shared" si="53"/>
        <v>24028</v>
      </c>
      <c r="AV89" s="105" t="str">
        <f t="shared" si="57"/>
        <v>42</v>
      </c>
      <c r="AW89" s="13">
        <f t="shared" si="58"/>
        <v>4</v>
      </c>
      <c r="AX89" s="13">
        <f t="shared" si="59"/>
        <v>0</v>
      </c>
      <c r="AY89" s="13">
        <f t="shared" si="60"/>
        <v>0</v>
      </c>
    </row>
    <row r="90" spans="1:51" ht="13.5" customHeight="1" x14ac:dyDescent="0.25">
      <c r="A90" s="66" t="s">
        <v>454</v>
      </c>
      <c r="B90" s="67" t="s">
        <v>95</v>
      </c>
      <c r="C90" s="68" t="s">
        <v>16</v>
      </c>
      <c r="D90" s="69" t="s">
        <v>35</v>
      </c>
      <c r="E90" s="70">
        <v>18812</v>
      </c>
      <c r="F90" s="71"/>
      <c r="G90" s="72"/>
      <c r="H90" s="72" t="s">
        <v>56</v>
      </c>
      <c r="I90" s="73"/>
      <c r="J90" s="72"/>
      <c r="K90" s="72"/>
      <c r="L90" s="74"/>
      <c r="M90" s="74"/>
      <c r="N90" s="72"/>
      <c r="O90" s="72"/>
      <c r="P90" s="73"/>
      <c r="Q90" s="72"/>
      <c r="R90" s="72"/>
      <c r="S90" s="74" t="s">
        <v>56</v>
      </c>
      <c r="T90" s="74"/>
      <c r="U90" s="75"/>
      <c r="V90" s="74"/>
      <c r="W90" s="76"/>
      <c r="X90" s="77">
        <f t="shared" si="52"/>
        <v>0</v>
      </c>
      <c r="Y90" s="78">
        <f t="shared" si="33"/>
        <v>0</v>
      </c>
      <c r="Z90" s="79">
        <f t="shared" si="37"/>
        <v>0</v>
      </c>
      <c r="AA90" s="79">
        <f t="shared" si="38"/>
        <v>2</v>
      </c>
      <c r="AB90" s="79">
        <f t="shared" si="61"/>
        <v>2</v>
      </c>
      <c r="AC90" s="79">
        <f t="shared" si="40"/>
        <v>0</v>
      </c>
      <c r="AD90" s="79">
        <f t="shared" si="41"/>
        <v>0</v>
      </c>
      <c r="AE90" s="79">
        <f t="shared" si="42"/>
        <v>4</v>
      </c>
      <c r="AF90" s="79">
        <f t="shared" si="43"/>
        <v>0</v>
      </c>
      <c r="AG90" s="79">
        <f t="shared" si="44"/>
        <v>0</v>
      </c>
      <c r="AH90" s="79">
        <f t="shared" si="45"/>
        <v>0</v>
      </c>
      <c r="AI90" s="79">
        <f t="shared" si="46"/>
        <v>0</v>
      </c>
      <c r="AJ90" s="79">
        <f t="shared" si="47"/>
        <v>0</v>
      </c>
      <c r="AK90" s="80">
        <f t="shared" si="48"/>
        <v>0</v>
      </c>
      <c r="AL90" s="80">
        <f t="shared" si="49"/>
        <v>0</v>
      </c>
      <c r="AM90" s="81">
        <f t="shared" si="50"/>
        <v>0</v>
      </c>
      <c r="AN90" s="77">
        <f t="shared" si="51"/>
        <v>0</v>
      </c>
      <c r="AO90" s="82">
        <v>41353</v>
      </c>
      <c r="AP90" s="13" t="s">
        <v>50</v>
      </c>
      <c r="AR90" s="13" t="str">
        <f t="shared" si="54"/>
        <v>DURAND</v>
      </c>
      <c r="AS90" s="13" t="str">
        <f t="shared" si="55"/>
        <v>Michel</v>
      </c>
      <c r="AT90" s="13" t="str">
        <f t="shared" si="56"/>
        <v>ASL Hauteville</v>
      </c>
      <c r="AU90" s="227">
        <f t="shared" si="53"/>
        <v>18812</v>
      </c>
      <c r="AV90" s="105" t="str">
        <f t="shared" si="57"/>
        <v>21</v>
      </c>
      <c r="AW90" s="13">
        <f t="shared" si="58"/>
        <v>2</v>
      </c>
      <c r="AX90" s="13">
        <f t="shared" si="59"/>
        <v>0</v>
      </c>
      <c r="AY90" s="13">
        <f t="shared" si="60"/>
        <v>0</v>
      </c>
    </row>
    <row r="91" spans="1:51" s="13" customFormat="1" ht="13.5" customHeight="1" x14ac:dyDescent="0.25">
      <c r="A91" s="44" t="s">
        <v>489</v>
      </c>
      <c r="B91" s="45" t="s">
        <v>37</v>
      </c>
      <c r="C91" s="46" t="s">
        <v>465</v>
      </c>
      <c r="D91" s="47" t="s">
        <v>39</v>
      </c>
      <c r="E91" s="48">
        <v>22385</v>
      </c>
      <c r="F91" s="49"/>
      <c r="G91" s="50"/>
      <c r="H91" s="50"/>
      <c r="I91" s="51"/>
      <c r="J91" s="50"/>
      <c r="K91" s="50"/>
      <c r="L91" s="52"/>
      <c r="M91" s="52"/>
      <c r="N91" s="50"/>
      <c r="O91" s="50"/>
      <c r="P91" s="51"/>
      <c r="Q91" s="50"/>
      <c r="R91" s="50"/>
      <c r="S91" s="52" t="s">
        <v>56</v>
      </c>
      <c r="T91" s="52"/>
      <c r="U91" s="53"/>
      <c r="V91" s="52"/>
      <c r="W91" s="54"/>
      <c r="X91" s="58">
        <f t="shared" si="52"/>
        <v>0</v>
      </c>
      <c r="Y91" s="65">
        <f t="shared" si="33"/>
        <v>0</v>
      </c>
      <c r="Z91" s="55">
        <f t="shared" si="37"/>
        <v>0</v>
      </c>
      <c r="AA91" s="55">
        <f t="shared" si="38"/>
        <v>0</v>
      </c>
      <c r="AB91" s="55">
        <f t="shared" si="61"/>
        <v>0</v>
      </c>
      <c r="AC91" s="55">
        <f t="shared" si="40"/>
        <v>0</v>
      </c>
      <c r="AD91" s="55">
        <f t="shared" si="41"/>
        <v>0</v>
      </c>
      <c r="AE91" s="55">
        <f t="shared" si="42"/>
        <v>4</v>
      </c>
      <c r="AF91" s="55">
        <f t="shared" si="43"/>
        <v>4</v>
      </c>
      <c r="AG91" s="55">
        <f t="shared" si="44"/>
        <v>0</v>
      </c>
      <c r="AH91" s="55">
        <f t="shared" si="45"/>
        <v>0</v>
      </c>
      <c r="AI91" s="55">
        <f t="shared" si="46"/>
        <v>0</v>
      </c>
      <c r="AJ91" s="55">
        <f t="shared" si="47"/>
        <v>0</v>
      </c>
      <c r="AK91" s="56">
        <f t="shared" si="48"/>
        <v>0</v>
      </c>
      <c r="AL91" s="56">
        <f t="shared" si="49"/>
        <v>0</v>
      </c>
      <c r="AM91" s="57">
        <f t="shared" si="50"/>
        <v>0</v>
      </c>
      <c r="AN91" s="58">
        <f t="shared" si="51"/>
        <v>0</v>
      </c>
      <c r="AO91" s="59">
        <v>41275</v>
      </c>
      <c r="AP91" s="13" t="s">
        <v>50</v>
      </c>
      <c r="AQ91" s="4" t="s">
        <v>493</v>
      </c>
      <c r="AR91" s="13" t="str">
        <f t="shared" si="54"/>
        <v xml:space="preserve">DURANTON </v>
      </c>
      <c r="AS91" s="13" t="str">
        <f t="shared" si="55"/>
        <v>Eric</v>
      </c>
      <c r="AT91" s="13" t="str">
        <f t="shared" si="56"/>
        <v>ASOS Saint Galmier</v>
      </c>
      <c r="AU91" s="227">
        <f t="shared" si="53"/>
        <v>22385</v>
      </c>
      <c r="AV91" s="105" t="str">
        <f t="shared" si="57"/>
        <v>42</v>
      </c>
      <c r="AW91" s="13">
        <f t="shared" si="58"/>
        <v>4</v>
      </c>
      <c r="AX91" s="13">
        <f t="shared" si="59"/>
        <v>0</v>
      </c>
      <c r="AY91" s="13">
        <f t="shared" si="60"/>
        <v>0</v>
      </c>
    </row>
    <row r="92" spans="1:51" ht="13.5" customHeight="1" x14ac:dyDescent="0.25">
      <c r="A92" s="66" t="s">
        <v>423</v>
      </c>
      <c r="B92" s="67" t="s">
        <v>424</v>
      </c>
      <c r="C92" s="68" t="s">
        <v>414</v>
      </c>
      <c r="D92" s="69" t="s">
        <v>29</v>
      </c>
      <c r="E92" s="70">
        <v>34576</v>
      </c>
      <c r="F92" s="71" t="s">
        <v>56</v>
      </c>
      <c r="G92" s="72"/>
      <c r="H92" s="72"/>
      <c r="I92" s="73"/>
      <c r="J92" s="72"/>
      <c r="K92" s="72"/>
      <c r="L92" s="74"/>
      <c r="M92" s="74"/>
      <c r="N92" s="72"/>
      <c r="O92" s="72"/>
      <c r="P92" s="73"/>
      <c r="Q92" s="72" t="s">
        <v>56</v>
      </c>
      <c r="R92" s="72"/>
      <c r="S92" s="74"/>
      <c r="T92" s="74"/>
      <c r="U92" s="75"/>
      <c r="V92" s="74"/>
      <c r="W92" s="76"/>
      <c r="X92" s="77">
        <f t="shared" si="52"/>
        <v>0.5</v>
      </c>
      <c r="Y92" s="78">
        <f t="shared" si="33"/>
        <v>0</v>
      </c>
      <c r="Z92" s="79">
        <f t="shared" si="37"/>
        <v>0</v>
      </c>
      <c r="AA92" s="79">
        <f t="shared" si="38"/>
        <v>2</v>
      </c>
      <c r="AB92" s="79">
        <f t="shared" si="61"/>
        <v>0</v>
      </c>
      <c r="AC92" s="79">
        <f t="shared" si="40"/>
        <v>0</v>
      </c>
      <c r="AD92" s="79">
        <f t="shared" si="41"/>
        <v>0</v>
      </c>
      <c r="AE92" s="79">
        <f t="shared" si="42"/>
        <v>0</v>
      </c>
      <c r="AF92" s="79">
        <f t="shared" si="43"/>
        <v>0</v>
      </c>
      <c r="AG92" s="79">
        <f t="shared" si="44"/>
        <v>0</v>
      </c>
      <c r="AH92" s="79">
        <f t="shared" si="45"/>
        <v>0</v>
      </c>
      <c r="AI92" s="79">
        <f t="shared" si="46"/>
        <v>0</v>
      </c>
      <c r="AJ92" s="79">
        <f t="shared" si="47"/>
        <v>0</v>
      </c>
      <c r="AK92" s="80">
        <f t="shared" si="48"/>
        <v>0</v>
      </c>
      <c r="AL92" s="80">
        <f t="shared" si="49"/>
        <v>0</v>
      </c>
      <c r="AM92" s="81">
        <f t="shared" si="50"/>
        <v>0</v>
      </c>
      <c r="AN92" s="77">
        <f t="shared" si="51"/>
        <v>0</v>
      </c>
      <c r="AO92" s="83" t="s">
        <v>446</v>
      </c>
      <c r="AP92" s="62" t="s">
        <v>446</v>
      </c>
      <c r="AR92" s="13" t="str">
        <f t="shared" si="54"/>
        <v>DURBIZE</v>
      </c>
      <c r="AS92" s="13" t="str">
        <f t="shared" si="55"/>
        <v>Kévin</v>
      </c>
      <c r="AT92" s="13" t="str">
        <f t="shared" si="56"/>
        <v>AC Tarare POPEY</v>
      </c>
      <c r="AU92" s="227">
        <f t="shared" si="53"/>
        <v>34576</v>
      </c>
      <c r="AV92" s="105" t="str">
        <f t="shared" si="57"/>
        <v>69</v>
      </c>
      <c r="AW92" s="13">
        <f t="shared" si="58"/>
        <v>0</v>
      </c>
      <c r="AX92" s="13">
        <f t="shared" si="59"/>
        <v>0</v>
      </c>
      <c r="AY92" s="13">
        <f t="shared" si="60"/>
        <v>0</v>
      </c>
    </row>
    <row r="93" spans="1:51" ht="13.5" customHeight="1" x14ac:dyDescent="0.25">
      <c r="A93" s="44" t="s">
        <v>345</v>
      </c>
      <c r="B93" s="45" t="s">
        <v>202</v>
      </c>
      <c r="C93" s="46" t="s">
        <v>42</v>
      </c>
      <c r="D93" s="47" t="s">
        <v>43</v>
      </c>
      <c r="E93" s="48">
        <v>23278</v>
      </c>
      <c r="F93" s="49"/>
      <c r="G93" s="50"/>
      <c r="H93" s="50"/>
      <c r="I93" s="51"/>
      <c r="J93" s="50"/>
      <c r="K93" s="50"/>
      <c r="L93" s="52" t="s">
        <v>56</v>
      </c>
      <c r="M93" s="52"/>
      <c r="N93" s="50"/>
      <c r="O93" s="50"/>
      <c r="P93" s="51"/>
      <c r="Q93" s="50"/>
      <c r="R93" s="50"/>
      <c r="S93" s="52"/>
      <c r="T93" s="52"/>
      <c r="U93" s="53"/>
      <c r="V93" s="52"/>
      <c r="W93" s="54"/>
      <c r="X93" s="58">
        <f t="shared" si="52"/>
        <v>0</v>
      </c>
      <c r="Y93" s="65">
        <f t="shared" si="33"/>
        <v>0</v>
      </c>
      <c r="Z93" s="55">
        <f t="shared" si="37"/>
        <v>0</v>
      </c>
      <c r="AA93" s="55">
        <f t="shared" si="38"/>
        <v>0</v>
      </c>
      <c r="AB93" s="55">
        <f t="shared" si="61"/>
        <v>0</v>
      </c>
      <c r="AC93" s="55">
        <f t="shared" si="40"/>
        <v>0</v>
      </c>
      <c r="AD93" s="55">
        <f t="shared" si="41"/>
        <v>0</v>
      </c>
      <c r="AE93" s="55">
        <f t="shared" si="42"/>
        <v>0</v>
      </c>
      <c r="AF93" s="55">
        <f t="shared" si="43"/>
        <v>0</v>
      </c>
      <c r="AG93" s="55">
        <f t="shared" si="44"/>
        <v>5</v>
      </c>
      <c r="AH93" s="55">
        <f t="shared" si="45"/>
        <v>5</v>
      </c>
      <c r="AI93" s="55">
        <f t="shared" si="46"/>
        <v>0</v>
      </c>
      <c r="AJ93" s="55">
        <f t="shared" si="47"/>
        <v>0</v>
      </c>
      <c r="AK93" s="56">
        <f t="shared" si="48"/>
        <v>0</v>
      </c>
      <c r="AL93" s="56">
        <f t="shared" si="49"/>
        <v>0</v>
      </c>
      <c r="AM93" s="57">
        <f t="shared" si="50"/>
        <v>0</v>
      </c>
      <c r="AN93" s="58">
        <f t="shared" si="51"/>
        <v>0</v>
      </c>
      <c r="AO93" s="59">
        <v>41351</v>
      </c>
      <c r="AP93" s="13" t="s">
        <v>50</v>
      </c>
      <c r="AR93" s="13" t="str">
        <f t="shared" si="54"/>
        <v>EHRHOLD</v>
      </c>
      <c r="AS93" s="13" t="str">
        <f t="shared" si="55"/>
        <v>Patrick</v>
      </c>
      <c r="AT93" s="13" t="str">
        <f t="shared" si="56"/>
        <v>CC Bioux</v>
      </c>
      <c r="AU93" s="227">
        <f t="shared" si="53"/>
        <v>23278</v>
      </c>
      <c r="AV93" s="105" t="str">
        <f t="shared" si="57"/>
        <v>71</v>
      </c>
      <c r="AW93" s="13">
        <f t="shared" si="58"/>
        <v>5</v>
      </c>
      <c r="AX93" s="13">
        <f t="shared" si="59"/>
        <v>0</v>
      </c>
      <c r="AY93" s="13">
        <f t="shared" si="60"/>
        <v>0</v>
      </c>
    </row>
    <row r="94" spans="1:51" ht="13.5" customHeight="1" x14ac:dyDescent="0.25">
      <c r="A94" s="66" t="s">
        <v>116</v>
      </c>
      <c r="B94" s="67" t="s">
        <v>117</v>
      </c>
      <c r="C94" s="68" t="s">
        <v>118</v>
      </c>
      <c r="D94" s="69" t="s">
        <v>35</v>
      </c>
      <c r="E94" s="70">
        <v>20874</v>
      </c>
      <c r="F94" s="71"/>
      <c r="G94" s="72"/>
      <c r="H94" s="72" t="s">
        <v>56</v>
      </c>
      <c r="I94" s="73"/>
      <c r="J94" s="72" t="s">
        <v>56</v>
      </c>
      <c r="K94" s="72"/>
      <c r="L94" s="74"/>
      <c r="M94" s="74"/>
      <c r="N94" s="72"/>
      <c r="O94" s="72"/>
      <c r="P94" s="73"/>
      <c r="Q94" s="72"/>
      <c r="R94" s="72"/>
      <c r="S94" s="74"/>
      <c r="T94" s="74"/>
      <c r="U94" s="75"/>
      <c r="V94" s="74"/>
      <c r="W94" s="76"/>
      <c r="X94" s="77">
        <f t="shared" si="52"/>
        <v>0</v>
      </c>
      <c r="Y94" s="78">
        <f t="shared" si="33"/>
        <v>0</v>
      </c>
      <c r="Z94" s="79">
        <f t="shared" si="37"/>
        <v>0</v>
      </c>
      <c r="AA94" s="79">
        <f t="shared" si="38"/>
        <v>2</v>
      </c>
      <c r="AB94" s="79">
        <f t="shared" si="61"/>
        <v>2</v>
      </c>
      <c r="AC94" s="79">
        <f t="shared" si="40"/>
        <v>3</v>
      </c>
      <c r="AD94" s="79">
        <f t="shared" si="41"/>
        <v>0</v>
      </c>
      <c r="AE94" s="79">
        <f t="shared" si="42"/>
        <v>0</v>
      </c>
      <c r="AF94" s="79">
        <f t="shared" si="43"/>
        <v>0</v>
      </c>
      <c r="AG94" s="79">
        <f t="shared" si="44"/>
        <v>0</v>
      </c>
      <c r="AH94" s="79">
        <f t="shared" si="45"/>
        <v>0</v>
      </c>
      <c r="AI94" s="79">
        <f t="shared" si="46"/>
        <v>0</v>
      </c>
      <c r="AJ94" s="79">
        <f t="shared" si="47"/>
        <v>0</v>
      </c>
      <c r="AK94" s="80">
        <f t="shared" si="48"/>
        <v>0</v>
      </c>
      <c r="AL94" s="80">
        <f t="shared" si="49"/>
        <v>0</v>
      </c>
      <c r="AM94" s="81">
        <f t="shared" si="50"/>
        <v>0</v>
      </c>
      <c r="AN94" s="77">
        <f t="shared" si="51"/>
        <v>0</v>
      </c>
      <c r="AO94" s="82">
        <v>41313</v>
      </c>
      <c r="AP94" s="13" t="s">
        <v>50</v>
      </c>
      <c r="AR94" s="13" t="str">
        <f t="shared" si="54"/>
        <v>ENAULT</v>
      </c>
      <c r="AS94" s="13" t="str">
        <f t="shared" si="55"/>
        <v>Thierry</v>
      </c>
      <c r="AT94" s="13" t="str">
        <f t="shared" si="56"/>
        <v>VSC Beaune</v>
      </c>
      <c r="AU94" s="227">
        <f t="shared" si="53"/>
        <v>20874</v>
      </c>
      <c r="AV94" s="105" t="str">
        <f t="shared" si="57"/>
        <v>21</v>
      </c>
      <c r="AW94" s="13">
        <f t="shared" si="58"/>
        <v>2</v>
      </c>
      <c r="AX94" s="13">
        <f t="shared" si="59"/>
        <v>0</v>
      </c>
      <c r="AY94" s="13">
        <f t="shared" si="60"/>
        <v>0</v>
      </c>
    </row>
    <row r="95" spans="1:51" ht="13.5" customHeight="1" x14ac:dyDescent="0.25">
      <c r="A95" s="44" t="s">
        <v>207</v>
      </c>
      <c r="B95" s="45" t="s">
        <v>158</v>
      </c>
      <c r="C95" s="46" t="s">
        <v>336</v>
      </c>
      <c r="D95" s="47" t="s">
        <v>39</v>
      </c>
      <c r="E95" s="48">
        <v>19766</v>
      </c>
      <c r="F95" s="49"/>
      <c r="G95" s="50"/>
      <c r="H95" s="50" t="s">
        <v>56</v>
      </c>
      <c r="I95" s="51"/>
      <c r="J95" s="50"/>
      <c r="K95" s="50"/>
      <c r="L95" s="52"/>
      <c r="M95" s="52"/>
      <c r="N95" s="50"/>
      <c r="O95" s="50"/>
      <c r="P95" s="51"/>
      <c r="Q95" s="50"/>
      <c r="R95" s="50"/>
      <c r="S95" s="52" t="s">
        <v>56</v>
      </c>
      <c r="T95" s="52"/>
      <c r="U95" s="53"/>
      <c r="V95" s="52"/>
      <c r="W95" s="54"/>
      <c r="X95" s="58">
        <f t="shared" si="52"/>
        <v>0</v>
      </c>
      <c r="Y95" s="65">
        <f t="shared" si="33"/>
        <v>0</v>
      </c>
      <c r="Z95" s="55">
        <f t="shared" si="37"/>
        <v>0</v>
      </c>
      <c r="AA95" s="55">
        <f t="shared" si="38"/>
        <v>2</v>
      </c>
      <c r="AB95" s="55">
        <f t="shared" si="61"/>
        <v>2</v>
      </c>
      <c r="AC95" s="55">
        <f t="shared" si="40"/>
        <v>0</v>
      </c>
      <c r="AD95" s="55">
        <f t="shared" si="41"/>
        <v>0</v>
      </c>
      <c r="AE95" s="55">
        <f t="shared" si="42"/>
        <v>4</v>
      </c>
      <c r="AF95" s="55">
        <f t="shared" si="43"/>
        <v>0</v>
      </c>
      <c r="AG95" s="55">
        <f t="shared" si="44"/>
        <v>0</v>
      </c>
      <c r="AH95" s="55">
        <f t="shared" si="45"/>
        <v>0</v>
      </c>
      <c r="AI95" s="55">
        <f t="shared" si="46"/>
        <v>0</v>
      </c>
      <c r="AJ95" s="55">
        <f t="shared" si="47"/>
        <v>0</v>
      </c>
      <c r="AK95" s="56">
        <f t="shared" si="48"/>
        <v>0</v>
      </c>
      <c r="AL95" s="56">
        <f t="shared" si="49"/>
        <v>0</v>
      </c>
      <c r="AM95" s="57">
        <f t="shared" si="50"/>
        <v>0</v>
      </c>
      <c r="AN95" s="58">
        <f t="shared" si="51"/>
        <v>0</v>
      </c>
      <c r="AO95" s="59">
        <v>41354</v>
      </c>
      <c r="AP95" s="13" t="s">
        <v>50</v>
      </c>
      <c r="AR95" s="13" t="str">
        <f t="shared" si="54"/>
        <v>EONO</v>
      </c>
      <c r="AS95" s="13" t="str">
        <f t="shared" si="55"/>
        <v>Dominique</v>
      </c>
      <c r="AT95" s="13" t="str">
        <f t="shared" si="56"/>
        <v>VC Roanne</v>
      </c>
      <c r="AU95" s="227">
        <f t="shared" si="53"/>
        <v>19766</v>
      </c>
      <c r="AV95" s="105" t="str">
        <f t="shared" si="57"/>
        <v>42</v>
      </c>
      <c r="AW95" s="13">
        <f t="shared" si="58"/>
        <v>2</v>
      </c>
      <c r="AX95" s="13">
        <f t="shared" si="59"/>
        <v>0</v>
      </c>
      <c r="AY95" s="13">
        <f t="shared" si="60"/>
        <v>0</v>
      </c>
    </row>
    <row r="96" spans="1:51" ht="13.5" customHeight="1" x14ac:dyDescent="0.25">
      <c r="A96" s="66" t="s">
        <v>208</v>
      </c>
      <c r="B96" s="67" t="s">
        <v>209</v>
      </c>
      <c r="C96" s="68" t="s">
        <v>465</v>
      </c>
      <c r="D96" s="69" t="s">
        <v>39</v>
      </c>
      <c r="E96" s="70">
        <v>24306</v>
      </c>
      <c r="F96" s="71"/>
      <c r="G96" s="72"/>
      <c r="H96" s="72" t="s">
        <v>56</v>
      </c>
      <c r="I96" s="73"/>
      <c r="J96" s="72"/>
      <c r="K96" s="72"/>
      <c r="L96" s="74"/>
      <c r="M96" s="74"/>
      <c r="N96" s="72"/>
      <c r="O96" s="72"/>
      <c r="P96" s="73"/>
      <c r="Q96" s="72"/>
      <c r="R96" s="72" t="s">
        <v>56</v>
      </c>
      <c r="S96" s="74"/>
      <c r="T96" s="74"/>
      <c r="U96" s="75"/>
      <c r="V96" s="74"/>
      <c r="W96" s="76"/>
      <c r="X96" s="77">
        <f t="shared" si="52"/>
        <v>0</v>
      </c>
      <c r="Y96" s="78">
        <f t="shared" si="33"/>
        <v>0</v>
      </c>
      <c r="Z96" s="79">
        <f t="shared" si="37"/>
        <v>0</v>
      </c>
      <c r="AA96" s="79">
        <f t="shared" si="38"/>
        <v>2</v>
      </c>
      <c r="AB96" s="79">
        <f t="shared" si="61"/>
        <v>2</v>
      </c>
      <c r="AC96" s="79">
        <f t="shared" si="40"/>
        <v>3</v>
      </c>
      <c r="AD96" s="79">
        <f t="shared" si="41"/>
        <v>0</v>
      </c>
      <c r="AE96" s="79">
        <f t="shared" si="42"/>
        <v>0</v>
      </c>
      <c r="AF96" s="79">
        <f t="shared" si="43"/>
        <v>0</v>
      </c>
      <c r="AG96" s="79">
        <f t="shared" si="44"/>
        <v>0</v>
      </c>
      <c r="AH96" s="79">
        <f t="shared" si="45"/>
        <v>0</v>
      </c>
      <c r="AI96" s="79">
        <f t="shared" si="46"/>
        <v>0</v>
      </c>
      <c r="AJ96" s="79">
        <f t="shared" si="47"/>
        <v>0</v>
      </c>
      <c r="AK96" s="80">
        <f t="shared" si="48"/>
        <v>0</v>
      </c>
      <c r="AL96" s="80">
        <f t="shared" si="49"/>
        <v>0</v>
      </c>
      <c r="AM96" s="81">
        <f t="shared" si="50"/>
        <v>0</v>
      </c>
      <c r="AN96" s="77">
        <f t="shared" si="51"/>
        <v>0</v>
      </c>
      <c r="AO96" s="82">
        <v>41360</v>
      </c>
      <c r="AP96" s="13" t="s">
        <v>50</v>
      </c>
      <c r="AR96" s="13" t="str">
        <f t="shared" si="54"/>
        <v>EYRAUD</v>
      </c>
      <c r="AS96" s="13" t="str">
        <f t="shared" si="55"/>
        <v>Denis</v>
      </c>
      <c r="AT96" s="13" t="str">
        <f t="shared" si="56"/>
        <v>ASOS Saint Galmier</v>
      </c>
      <c r="AU96" s="227">
        <f t="shared" si="53"/>
        <v>24306</v>
      </c>
      <c r="AV96" s="105" t="str">
        <f t="shared" si="57"/>
        <v>42</v>
      </c>
      <c r="AW96" s="13">
        <f t="shared" si="58"/>
        <v>2</v>
      </c>
      <c r="AX96" s="13">
        <f t="shared" si="59"/>
        <v>0</v>
      </c>
      <c r="AY96" s="13">
        <f t="shared" si="60"/>
        <v>0</v>
      </c>
    </row>
    <row r="97" spans="1:51" ht="13.5" customHeight="1" x14ac:dyDescent="0.25">
      <c r="A97" s="44" t="s">
        <v>476</v>
      </c>
      <c r="B97" s="45" t="s">
        <v>256</v>
      </c>
      <c r="C97" s="46" t="s">
        <v>465</v>
      </c>
      <c r="D97" s="47" t="s">
        <v>39</v>
      </c>
      <c r="E97" s="48">
        <v>25318</v>
      </c>
      <c r="F97" s="49"/>
      <c r="G97" s="50"/>
      <c r="H97" s="50" t="s">
        <v>56</v>
      </c>
      <c r="I97" s="51"/>
      <c r="J97" s="50"/>
      <c r="K97" s="50"/>
      <c r="L97" s="52"/>
      <c r="M97" s="52"/>
      <c r="N97" s="50"/>
      <c r="O97" s="50"/>
      <c r="P97" s="51"/>
      <c r="Q97" s="50"/>
      <c r="R97" s="50" t="s">
        <v>56</v>
      </c>
      <c r="S97" s="52"/>
      <c r="T97" s="52"/>
      <c r="U97" s="53"/>
      <c r="V97" s="52"/>
      <c r="W97" s="54"/>
      <c r="X97" s="58">
        <f t="shared" si="52"/>
        <v>0</v>
      </c>
      <c r="Y97" s="65">
        <f t="shared" si="33"/>
        <v>0</v>
      </c>
      <c r="Z97" s="55">
        <f t="shared" si="37"/>
        <v>0</v>
      </c>
      <c r="AA97" s="55">
        <f t="shared" si="38"/>
        <v>2</v>
      </c>
      <c r="AB97" s="55">
        <f t="shared" si="61"/>
        <v>2</v>
      </c>
      <c r="AC97" s="55">
        <f t="shared" si="40"/>
        <v>3</v>
      </c>
      <c r="AD97" s="55">
        <f t="shared" si="41"/>
        <v>0</v>
      </c>
      <c r="AE97" s="55">
        <f t="shared" si="42"/>
        <v>0</v>
      </c>
      <c r="AF97" s="55">
        <f t="shared" si="43"/>
        <v>0</v>
      </c>
      <c r="AG97" s="55">
        <f t="shared" si="44"/>
        <v>0</v>
      </c>
      <c r="AH97" s="55">
        <f t="shared" si="45"/>
        <v>0</v>
      </c>
      <c r="AI97" s="55">
        <f t="shared" si="46"/>
        <v>0</v>
      </c>
      <c r="AJ97" s="55">
        <f t="shared" si="47"/>
        <v>0</v>
      </c>
      <c r="AK97" s="56">
        <f t="shared" si="48"/>
        <v>0</v>
      </c>
      <c r="AL97" s="56">
        <f t="shared" si="49"/>
        <v>0</v>
      </c>
      <c r="AM97" s="57">
        <f t="shared" si="50"/>
        <v>0</v>
      </c>
      <c r="AN97" s="58">
        <f t="shared" si="51"/>
        <v>0</v>
      </c>
      <c r="AO97" s="59">
        <v>41360</v>
      </c>
      <c r="AP97" s="13" t="s">
        <v>50</v>
      </c>
      <c r="AR97" s="13" t="str">
        <f t="shared" si="54"/>
        <v>FARINET</v>
      </c>
      <c r="AS97" s="13" t="str">
        <f t="shared" si="55"/>
        <v>Didier</v>
      </c>
      <c r="AT97" s="13" t="str">
        <f t="shared" si="56"/>
        <v>ASOS Saint Galmier</v>
      </c>
      <c r="AU97" s="227">
        <f t="shared" si="53"/>
        <v>25318</v>
      </c>
      <c r="AV97" s="105" t="str">
        <f t="shared" si="57"/>
        <v>42</v>
      </c>
      <c r="AW97" s="13">
        <f t="shared" si="58"/>
        <v>2</v>
      </c>
      <c r="AX97" s="13">
        <f t="shared" si="59"/>
        <v>0</v>
      </c>
      <c r="AY97" s="13">
        <f t="shared" si="60"/>
        <v>0</v>
      </c>
    </row>
    <row r="98" spans="1:51" ht="13.5" customHeight="1" x14ac:dyDescent="0.25">
      <c r="A98" s="66" t="s">
        <v>1371</v>
      </c>
      <c r="B98" s="67" t="s">
        <v>568</v>
      </c>
      <c r="C98" s="68" t="s">
        <v>445</v>
      </c>
      <c r="D98" s="69" t="s">
        <v>35</v>
      </c>
      <c r="E98" s="70">
        <v>31300</v>
      </c>
      <c r="F98" s="71"/>
      <c r="G98" s="72" t="s">
        <v>56</v>
      </c>
      <c r="H98" s="72"/>
      <c r="I98" s="73"/>
      <c r="J98" s="72"/>
      <c r="K98" s="72"/>
      <c r="L98" s="74"/>
      <c r="M98" s="74"/>
      <c r="N98" s="72"/>
      <c r="O98" s="72"/>
      <c r="P98" s="73"/>
      <c r="Q98" s="72" t="s">
        <v>56</v>
      </c>
      <c r="R98" s="72"/>
      <c r="S98" s="74"/>
      <c r="T98" s="74"/>
      <c r="U98" s="75"/>
      <c r="V98" s="74"/>
      <c r="W98" s="76"/>
      <c r="X98" s="77">
        <f t="shared" si="52"/>
        <v>0</v>
      </c>
      <c r="Y98" s="78">
        <f t="shared" si="33"/>
        <v>1</v>
      </c>
      <c r="Z98" s="79">
        <f t="shared" si="37"/>
        <v>1</v>
      </c>
      <c r="AA98" s="79">
        <f t="shared" si="38"/>
        <v>2</v>
      </c>
      <c r="AB98" s="79">
        <f t="shared" si="61"/>
        <v>0</v>
      </c>
      <c r="AC98" s="79">
        <f t="shared" si="40"/>
        <v>0</v>
      </c>
      <c r="AD98" s="79">
        <f t="shared" si="41"/>
        <v>0</v>
      </c>
      <c r="AE98" s="79">
        <f t="shared" si="42"/>
        <v>0</v>
      </c>
      <c r="AF98" s="79">
        <f t="shared" si="43"/>
        <v>0</v>
      </c>
      <c r="AG98" s="79">
        <f t="shared" si="44"/>
        <v>0</v>
      </c>
      <c r="AH98" s="79">
        <f t="shared" si="45"/>
        <v>0</v>
      </c>
      <c r="AI98" s="79">
        <f t="shared" si="46"/>
        <v>0</v>
      </c>
      <c r="AJ98" s="79">
        <f t="shared" si="47"/>
        <v>0</v>
      </c>
      <c r="AK98" s="80">
        <f t="shared" si="48"/>
        <v>0</v>
      </c>
      <c r="AL98" s="80">
        <f t="shared" si="49"/>
        <v>0</v>
      </c>
      <c r="AM98" s="81">
        <f t="shared" si="50"/>
        <v>0</v>
      </c>
      <c r="AN98" s="77">
        <f t="shared" si="51"/>
        <v>0</v>
      </c>
      <c r="AO98" s="82">
        <v>41389</v>
      </c>
      <c r="AP98" s="13" t="s">
        <v>50</v>
      </c>
      <c r="AR98" s="13" t="str">
        <f t="shared" si="54"/>
        <v>FEBVAY</v>
      </c>
      <c r="AS98" s="13" t="str">
        <f t="shared" si="55"/>
        <v>Geoffrey</v>
      </c>
      <c r="AT98" s="13" t="str">
        <f t="shared" si="56"/>
        <v>VS Dijon</v>
      </c>
      <c r="AU98" s="227">
        <f t="shared" si="53"/>
        <v>31300</v>
      </c>
      <c r="AV98" s="105" t="str">
        <f t="shared" si="57"/>
        <v>21</v>
      </c>
      <c r="AW98" s="13">
        <f t="shared" si="58"/>
        <v>1</v>
      </c>
      <c r="AX98" s="13">
        <f t="shared" si="59"/>
        <v>0</v>
      </c>
      <c r="AY98" s="13">
        <f t="shared" si="60"/>
        <v>0</v>
      </c>
    </row>
    <row r="99" spans="1:51" s="13" customFormat="1" ht="13.5" customHeight="1" x14ac:dyDescent="0.25">
      <c r="A99" s="44" t="s">
        <v>210</v>
      </c>
      <c r="B99" s="45" t="s">
        <v>211</v>
      </c>
      <c r="C99" s="46" t="s">
        <v>325</v>
      </c>
      <c r="D99" s="47"/>
      <c r="E99" s="48">
        <v>26782</v>
      </c>
      <c r="F99" s="49"/>
      <c r="G99" s="50"/>
      <c r="H99" s="50"/>
      <c r="I99" s="51"/>
      <c r="J99" s="50"/>
      <c r="K99" s="50"/>
      <c r="L99" s="52"/>
      <c r="M99" s="52"/>
      <c r="N99" s="50"/>
      <c r="O99" s="50"/>
      <c r="P99" s="51"/>
      <c r="Q99" s="50"/>
      <c r="R99" s="50"/>
      <c r="S99" s="52" t="s">
        <v>56</v>
      </c>
      <c r="T99" s="52"/>
      <c r="U99" s="53"/>
      <c r="V99" s="52"/>
      <c r="W99" s="54"/>
      <c r="X99" s="58">
        <f t="shared" si="52"/>
        <v>0</v>
      </c>
      <c r="Y99" s="65">
        <f t="shared" si="33"/>
        <v>0</v>
      </c>
      <c r="Z99" s="55">
        <f t="shared" si="37"/>
        <v>0</v>
      </c>
      <c r="AA99" s="55">
        <f t="shared" si="38"/>
        <v>0</v>
      </c>
      <c r="AB99" s="55">
        <f t="shared" si="61"/>
        <v>0</v>
      </c>
      <c r="AC99" s="55">
        <f t="shared" si="40"/>
        <v>0</v>
      </c>
      <c r="AD99" s="55">
        <f t="shared" si="41"/>
        <v>0</v>
      </c>
      <c r="AE99" s="55">
        <f t="shared" si="42"/>
        <v>4</v>
      </c>
      <c r="AF99" s="55">
        <f t="shared" si="43"/>
        <v>4</v>
      </c>
      <c r="AG99" s="55">
        <f t="shared" si="44"/>
        <v>0</v>
      </c>
      <c r="AH99" s="55">
        <f t="shared" si="45"/>
        <v>0</v>
      </c>
      <c r="AI99" s="55">
        <f t="shared" si="46"/>
        <v>0</v>
      </c>
      <c r="AJ99" s="55">
        <f t="shared" si="47"/>
        <v>0</v>
      </c>
      <c r="AK99" s="56">
        <f t="shared" si="48"/>
        <v>0</v>
      </c>
      <c r="AL99" s="56">
        <f t="shared" si="49"/>
        <v>0</v>
      </c>
      <c r="AM99" s="57">
        <f t="shared" si="50"/>
        <v>0</v>
      </c>
      <c r="AN99" s="58">
        <f t="shared" si="51"/>
        <v>0</v>
      </c>
      <c r="AO99" s="59">
        <v>41351</v>
      </c>
      <c r="AP99" s="13" t="s">
        <v>50</v>
      </c>
      <c r="AQ99" s="4"/>
      <c r="AR99" s="13" t="str">
        <f t="shared" si="54"/>
        <v>FERLET</v>
      </c>
      <c r="AS99" s="13" t="str">
        <f t="shared" si="55"/>
        <v>Yannick</v>
      </c>
      <c r="AT99" s="13" t="str">
        <f t="shared" si="56"/>
        <v>EC Charlieu</v>
      </c>
      <c r="AU99" s="227">
        <f t="shared" si="53"/>
        <v>26782</v>
      </c>
      <c r="AV99" s="105">
        <f t="shared" si="57"/>
        <v>0</v>
      </c>
      <c r="AW99" s="13">
        <f t="shared" si="58"/>
        <v>4</v>
      </c>
      <c r="AX99" s="13">
        <f t="shared" si="59"/>
        <v>0</v>
      </c>
      <c r="AY99" s="13">
        <f t="shared" si="60"/>
        <v>0</v>
      </c>
    </row>
    <row r="100" spans="1:51" ht="13.5" customHeight="1" x14ac:dyDescent="0.25">
      <c r="A100" s="66" t="s">
        <v>346</v>
      </c>
      <c r="B100" s="67" t="s">
        <v>399</v>
      </c>
      <c r="C100" s="68" t="s">
        <v>382</v>
      </c>
      <c r="D100" s="69" t="s">
        <v>23</v>
      </c>
      <c r="E100" s="70">
        <v>19551</v>
      </c>
      <c r="F100" s="71"/>
      <c r="G100" s="72"/>
      <c r="H100" s="72"/>
      <c r="I100" s="73"/>
      <c r="J100" s="72"/>
      <c r="K100" s="72" t="s">
        <v>56</v>
      </c>
      <c r="L100" s="74"/>
      <c r="M100" s="74"/>
      <c r="N100" s="72"/>
      <c r="O100" s="72"/>
      <c r="P100" s="73"/>
      <c r="Q100" s="72"/>
      <c r="R100" s="72"/>
      <c r="S100" s="74"/>
      <c r="T100" s="74"/>
      <c r="U100" s="75"/>
      <c r="V100" s="74"/>
      <c r="W100" s="76"/>
      <c r="X100" s="77">
        <f t="shared" si="52"/>
        <v>0</v>
      </c>
      <c r="Y100" s="78">
        <f t="shared" si="33"/>
        <v>0</v>
      </c>
      <c r="Z100" s="79">
        <f t="shared" si="37"/>
        <v>0</v>
      </c>
      <c r="AA100" s="79">
        <f t="shared" si="38"/>
        <v>0</v>
      </c>
      <c r="AB100" s="79">
        <f t="shared" si="61"/>
        <v>0</v>
      </c>
      <c r="AC100" s="79">
        <f t="shared" si="40"/>
        <v>0</v>
      </c>
      <c r="AD100" s="79">
        <f t="shared" si="41"/>
        <v>0</v>
      </c>
      <c r="AE100" s="79">
        <f t="shared" si="42"/>
        <v>4</v>
      </c>
      <c r="AF100" s="79">
        <f t="shared" si="43"/>
        <v>4</v>
      </c>
      <c r="AG100" s="79">
        <f t="shared" si="44"/>
        <v>0</v>
      </c>
      <c r="AH100" s="79">
        <f t="shared" si="45"/>
        <v>0</v>
      </c>
      <c r="AI100" s="79">
        <f t="shared" si="46"/>
        <v>0</v>
      </c>
      <c r="AJ100" s="79">
        <f t="shared" si="47"/>
        <v>0</v>
      </c>
      <c r="AK100" s="80">
        <f t="shared" si="48"/>
        <v>0</v>
      </c>
      <c r="AL100" s="80">
        <f t="shared" si="49"/>
        <v>0</v>
      </c>
      <c r="AM100" s="81">
        <f t="shared" si="50"/>
        <v>0</v>
      </c>
      <c r="AN100" s="77">
        <f t="shared" si="51"/>
        <v>0</v>
      </c>
      <c r="AO100" s="82">
        <v>41345</v>
      </c>
      <c r="AP100" s="13" t="s">
        <v>50</v>
      </c>
      <c r="AR100" s="13" t="str">
        <f t="shared" si="54"/>
        <v>FERRET</v>
      </c>
      <c r="AS100" s="13" t="str">
        <f t="shared" si="55"/>
        <v>Pierre Yves</v>
      </c>
      <c r="AT100" s="13" t="str">
        <f t="shared" si="56"/>
        <v>VC Trévoux</v>
      </c>
      <c r="AU100" s="227">
        <f t="shared" si="53"/>
        <v>19551</v>
      </c>
      <c r="AV100" s="105" t="str">
        <f t="shared" si="57"/>
        <v>01</v>
      </c>
      <c r="AW100" s="13">
        <f t="shared" si="58"/>
        <v>4</v>
      </c>
      <c r="AX100" s="13">
        <f t="shared" si="59"/>
        <v>0</v>
      </c>
      <c r="AY100" s="13">
        <f t="shared" si="60"/>
        <v>0</v>
      </c>
    </row>
    <row r="101" spans="1:51" ht="13.5" customHeight="1" x14ac:dyDescent="0.25">
      <c r="A101" s="44" t="s">
        <v>346</v>
      </c>
      <c r="B101" s="45" t="s">
        <v>402</v>
      </c>
      <c r="C101" s="46" t="s">
        <v>382</v>
      </c>
      <c r="D101" s="47" t="s">
        <v>23</v>
      </c>
      <c r="E101" s="48">
        <v>29226</v>
      </c>
      <c r="F101" s="49"/>
      <c r="G101" s="50"/>
      <c r="H101" s="50"/>
      <c r="I101" s="51"/>
      <c r="J101" s="50"/>
      <c r="K101" s="50" t="s">
        <v>56</v>
      </c>
      <c r="L101" s="52"/>
      <c r="M101" s="52"/>
      <c r="N101" s="50"/>
      <c r="O101" s="50"/>
      <c r="P101" s="51"/>
      <c r="Q101" s="50"/>
      <c r="R101" s="50"/>
      <c r="S101" s="52"/>
      <c r="T101" s="52"/>
      <c r="U101" s="53"/>
      <c r="V101" s="52"/>
      <c r="W101" s="54"/>
      <c r="X101" s="58">
        <f t="shared" si="52"/>
        <v>0</v>
      </c>
      <c r="Y101" s="65">
        <f t="shared" si="33"/>
        <v>0</v>
      </c>
      <c r="Z101" s="55">
        <f t="shared" si="37"/>
        <v>0</v>
      </c>
      <c r="AA101" s="55">
        <f t="shared" si="38"/>
        <v>0</v>
      </c>
      <c r="AB101" s="55">
        <f t="shared" si="61"/>
        <v>0</v>
      </c>
      <c r="AC101" s="55">
        <f t="shared" si="40"/>
        <v>0</v>
      </c>
      <c r="AD101" s="55">
        <f t="shared" si="41"/>
        <v>0</v>
      </c>
      <c r="AE101" s="55">
        <f t="shared" si="42"/>
        <v>4</v>
      </c>
      <c r="AF101" s="55">
        <f t="shared" si="43"/>
        <v>4</v>
      </c>
      <c r="AG101" s="55">
        <f t="shared" si="44"/>
        <v>0</v>
      </c>
      <c r="AH101" s="55">
        <f t="shared" si="45"/>
        <v>0</v>
      </c>
      <c r="AI101" s="55">
        <f t="shared" si="46"/>
        <v>0</v>
      </c>
      <c r="AJ101" s="55">
        <f t="shared" si="47"/>
        <v>0</v>
      </c>
      <c r="AK101" s="56">
        <f t="shared" si="48"/>
        <v>0</v>
      </c>
      <c r="AL101" s="56">
        <f t="shared" si="49"/>
        <v>0</v>
      </c>
      <c r="AM101" s="57">
        <f t="shared" si="50"/>
        <v>0</v>
      </c>
      <c r="AN101" s="58">
        <f t="shared" si="51"/>
        <v>0</v>
      </c>
      <c r="AO101" s="59">
        <v>41346</v>
      </c>
      <c r="AP101" s="13" t="s">
        <v>50</v>
      </c>
      <c r="AR101" s="13" t="str">
        <f t="shared" si="54"/>
        <v>FERRET</v>
      </c>
      <c r="AS101" s="13" t="str">
        <f t="shared" si="55"/>
        <v>Benoit</v>
      </c>
      <c r="AT101" s="13" t="str">
        <f t="shared" si="56"/>
        <v>VC Trévoux</v>
      </c>
      <c r="AU101" s="227">
        <f t="shared" si="53"/>
        <v>29226</v>
      </c>
      <c r="AV101" s="105" t="str">
        <f t="shared" si="57"/>
        <v>01</v>
      </c>
      <c r="AW101" s="13">
        <f t="shared" si="58"/>
        <v>4</v>
      </c>
      <c r="AX101" s="13">
        <f t="shared" si="59"/>
        <v>0</v>
      </c>
      <c r="AY101" s="13">
        <f t="shared" si="60"/>
        <v>0</v>
      </c>
    </row>
    <row r="102" spans="1:51" ht="13.5" customHeight="1" x14ac:dyDescent="0.25">
      <c r="A102" s="66" t="s">
        <v>1335</v>
      </c>
      <c r="B102" s="67" t="s">
        <v>117</v>
      </c>
      <c r="C102" s="68" t="s">
        <v>77</v>
      </c>
      <c r="D102" s="69" t="s">
        <v>39</v>
      </c>
      <c r="E102" s="70">
        <v>22904</v>
      </c>
      <c r="F102" s="71"/>
      <c r="G102" s="72"/>
      <c r="H102" s="72"/>
      <c r="I102" s="73"/>
      <c r="J102" s="72"/>
      <c r="K102" s="72"/>
      <c r="L102" s="74"/>
      <c r="M102" s="74"/>
      <c r="N102" s="72"/>
      <c r="O102" s="72"/>
      <c r="P102" s="73"/>
      <c r="Q102" s="72"/>
      <c r="R102" s="72"/>
      <c r="S102" s="74" t="s">
        <v>56</v>
      </c>
      <c r="T102" s="74"/>
      <c r="U102" s="75"/>
      <c r="V102" s="74"/>
      <c r="W102" s="76"/>
      <c r="X102" s="77">
        <f t="shared" si="52"/>
        <v>0</v>
      </c>
      <c r="Y102" s="78">
        <f t="shared" ref="Y102:Y111" si="62">IF(OR(G102="X",P102="X",),1,0)</f>
        <v>0</v>
      </c>
      <c r="Z102" s="79">
        <f t="shared" si="37"/>
        <v>0</v>
      </c>
      <c r="AA102" s="79">
        <f t="shared" si="38"/>
        <v>0</v>
      </c>
      <c r="AB102" s="79">
        <f t="shared" si="61"/>
        <v>0</v>
      </c>
      <c r="AC102" s="79">
        <f t="shared" si="40"/>
        <v>0</v>
      </c>
      <c r="AD102" s="79">
        <f t="shared" si="41"/>
        <v>0</v>
      </c>
      <c r="AE102" s="79">
        <f t="shared" si="42"/>
        <v>4</v>
      </c>
      <c r="AF102" s="79">
        <f t="shared" si="43"/>
        <v>4</v>
      </c>
      <c r="AG102" s="79">
        <f t="shared" si="44"/>
        <v>0</v>
      </c>
      <c r="AH102" s="79">
        <f t="shared" si="45"/>
        <v>0</v>
      </c>
      <c r="AI102" s="79">
        <f t="shared" si="46"/>
        <v>0</v>
      </c>
      <c r="AJ102" s="79">
        <f t="shared" si="47"/>
        <v>0</v>
      </c>
      <c r="AK102" s="80">
        <f t="shared" si="48"/>
        <v>0</v>
      </c>
      <c r="AL102" s="80">
        <f t="shared" si="49"/>
        <v>0</v>
      </c>
      <c r="AM102" s="81">
        <f t="shared" si="50"/>
        <v>0</v>
      </c>
      <c r="AN102" s="77">
        <f t="shared" si="51"/>
        <v>0</v>
      </c>
      <c r="AO102" s="82">
        <v>41379</v>
      </c>
      <c r="AP102" s="13" t="s">
        <v>50</v>
      </c>
      <c r="AR102" s="13" t="str">
        <f t="shared" si="54"/>
        <v>FLORENCE</v>
      </c>
      <c r="AS102" s="13" t="str">
        <f t="shared" si="55"/>
        <v>Thierry</v>
      </c>
      <c r="AT102" s="13" t="str">
        <f t="shared" si="56"/>
        <v>CSADN Roanne</v>
      </c>
      <c r="AU102" s="227">
        <f t="shared" si="53"/>
        <v>22904</v>
      </c>
      <c r="AV102" s="105" t="str">
        <f t="shared" si="57"/>
        <v>42</v>
      </c>
      <c r="AW102" s="13">
        <f t="shared" si="58"/>
        <v>4</v>
      </c>
      <c r="AX102" s="13">
        <f t="shared" si="59"/>
        <v>0</v>
      </c>
      <c r="AY102" s="13">
        <f t="shared" si="60"/>
        <v>0</v>
      </c>
    </row>
    <row r="103" spans="1:51" ht="13.5" customHeight="1" x14ac:dyDescent="0.25">
      <c r="A103" s="44" t="s">
        <v>212</v>
      </c>
      <c r="B103" s="45" t="s">
        <v>213</v>
      </c>
      <c r="C103" s="46" t="s">
        <v>22</v>
      </c>
      <c r="D103" s="47" t="s">
        <v>23</v>
      </c>
      <c r="E103" s="48">
        <v>24975</v>
      </c>
      <c r="F103" s="49"/>
      <c r="G103" s="50"/>
      <c r="H103" s="50"/>
      <c r="I103" s="51" t="s">
        <v>56</v>
      </c>
      <c r="J103" s="50"/>
      <c r="K103" s="50"/>
      <c r="L103" s="52"/>
      <c r="M103" s="52"/>
      <c r="N103" s="50"/>
      <c r="O103" s="50"/>
      <c r="P103" s="51"/>
      <c r="Q103" s="50"/>
      <c r="R103" s="50"/>
      <c r="S103" s="52"/>
      <c r="T103" s="52"/>
      <c r="U103" s="53"/>
      <c r="V103" s="52"/>
      <c r="W103" s="54"/>
      <c r="X103" s="58">
        <f t="shared" si="52"/>
        <v>0</v>
      </c>
      <c r="Y103" s="65">
        <f t="shared" si="62"/>
        <v>0</v>
      </c>
      <c r="Z103" s="55">
        <f t="shared" si="37"/>
        <v>0</v>
      </c>
      <c r="AA103" s="55">
        <f t="shared" si="38"/>
        <v>2</v>
      </c>
      <c r="AB103" s="55">
        <f t="shared" si="61"/>
        <v>2</v>
      </c>
      <c r="AC103" s="55">
        <f t="shared" si="40"/>
        <v>0</v>
      </c>
      <c r="AD103" s="55">
        <f t="shared" si="41"/>
        <v>0</v>
      </c>
      <c r="AE103" s="55">
        <f t="shared" si="42"/>
        <v>0</v>
      </c>
      <c r="AF103" s="55">
        <f t="shared" si="43"/>
        <v>0</v>
      </c>
      <c r="AG103" s="55">
        <f t="shared" si="44"/>
        <v>0</v>
      </c>
      <c r="AH103" s="55">
        <f t="shared" si="45"/>
        <v>0</v>
      </c>
      <c r="AI103" s="55">
        <f t="shared" si="46"/>
        <v>0</v>
      </c>
      <c r="AJ103" s="55">
        <f t="shared" si="47"/>
        <v>0</v>
      </c>
      <c r="AK103" s="56">
        <f t="shared" si="48"/>
        <v>0</v>
      </c>
      <c r="AL103" s="56">
        <f t="shared" si="49"/>
        <v>0</v>
      </c>
      <c r="AM103" s="57">
        <f t="shared" si="50"/>
        <v>0</v>
      </c>
      <c r="AN103" s="58">
        <f t="shared" si="51"/>
        <v>0</v>
      </c>
      <c r="AO103" s="59">
        <v>41326</v>
      </c>
      <c r="AP103" s="13" t="s">
        <v>50</v>
      </c>
      <c r="AR103" s="13" t="str">
        <f t="shared" si="54"/>
        <v>FORLINI</v>
      </c>
      <c r="AS103" s="13" t="str">
        <f t="shared" si="55"/>
        <v>Bruno</v>
      </c>
      <c r="AT103" s="13" t="str">
        <f t="shared" si="56"/>
        <v>Team des Dombes</v>
      </c>
      <c r="AU103" s="227">
        <f t="shared" si="53"/>
        <v>24975</v>
      </c>
      <c r="AV103" s="105" t="str">
        <f t="shared" si="57"/>
        <v>01</v>
      </c>
      <c r="AW103" s="13">
        <f t="shared" si="58"/>
        <v>2</v>
      </c>
      <c r="AX103" s="13">
        <f t="shared" si="59"/>
        <v>0</v>
      </c>
      <c r="AY103" s="13">
        <f t="shared" si="60"/>
        <v>0</v>
      </c>
    </row>
    <row r="104" spans="1:51" ht="13.5" customHeight="1" x14ac:dyDescent="0.25">
      <c r="A104" s="66" t="s">
        <v>214</v>
      </c>
      <c r="B104" s="67" t="s">
        <v>192</v>
      </c>
      <c r="C104" s="68" t="s">
        <v>328</v>
      </c>
      <c r="D104" s="69" t="s">
        <v>39</v>
      </c>
      <c r="E104" s="70">
        <v>21117</v>
      </c>
      <c r="F104" s="71"/>
      <c r="G104" s="72"/>
      <c r="H104" s="72" t="s">
        <v>56</v>
      </c>
      <c r="I104" s="73"/>
      <c r="J104" s="72"/>
      <c r="K104" s="72"/>
      <c r="L104" s="74"/>
      <c r="M104" s="74"/>
      <c r="N104" s="72"/>
      <c r="O104" s="72"/>
      <c r="P104" s="73"/>
      <c r="Q104" s="72"/>
      <c r="R104" s="72" t="s">
        <v>56</v>
      </c>
      <c r="S104" s="74"/>
      <c r="T104" s="74"/>
      <c r="U104" s="75"/>
      <c r="V104" s="74"/>
      <c r="W104" s="76"/>
      <c r="X104" s="77">
        <f t="shared" si="52"/>
        <v>0</v>
      </c>
      <c r="Y104" s="78">
        <f t="shared" si="62"/>
        <v>0</v>
      </c>
      <c r="Z104" s="79">
        <f t="shared" si="37"/>
        <v>0</v>
      </c>
      <c r="AA104" s="79">
        <f t="shared" si="38"/>
        <v>2</v>
      </c>
      <c r="AB104" s="79">
        <f t="shared" si="61"/>
        <v>2</v>
      </c>
      <c r="AC104" s="79">
        <f t="shared" si="40"/>
        <v>3</v>
      </c>
      <c r="AD104" s="79">
        <f t="shared" si="41"/>
        <v>0</v>
      </c>
      <c r="AE104" s="79">
        <f t="shared" si="42"/>
        <v>0</v>
      </c>
      <c r="AF104" s="79">
        <f t="shared" si="43"/>
        <v>0</v>
      </c>
      <c r="AG104" s="79">
        <f t="shared" si="44"/>
        <v>0</v>
      </c>
      <c r="AH104" s="79">
        <f t="shared" si="45"/>
        <v>0</v>
      </c>
      <c r="AI104" s="79">
        <f t="shared" si="46"/>
        <v>0</v>
      </c>
      <c r="AJ104" s="79">
        <f t="shared" si="47"/>
        <v>0</v>
      </c>
      <c r="AK104" s="80">
        <f t="shared" si="48"/>
        <v>0</v>
      </c>
      <c r="AL104" s="80">
        <f t="shared" si="49"/>
        <v>0</v>
      </c>
      <c r="AM104" s="81">
        <f t="shared" si="50"/>
        <v>0</v>
      </c>
      <c r="AN104" s="77">
        <f t="shared" si="51"/>
        <v>0</v>
      </c>
      <c r="AO104" s="82">
        <v>41346</v>
      </c>
      <c r="AP104" s="13" t="s">
        <v>50</v>
      </c>
      <c r="AR104" s="13" t="str">
        <f t="shared" si="54"/>
        <v>FOUILLOUSE</v>
      </c>
      <c r="AS104" s="13" t="str">
        <f t="shared" si="55"/>
        <v>Hervé</v>
      </c>
      <c r="AT104" s="13" t="str">
        <f t="shared" si="56"/>
        <v>GO Costellois</v>
      </c>
      <c r="AU104" s="227">
        <f t="shared" si="53"/>
        <v>21117</v>
      </c>
      <c r="AV104" s="105" t="str">
        <f t="shared" si="57"/>
        <v>42</v>
      </c>
      <c r="AW104" s="13">
        <f t="shared" si="58"/>
        <v>2</v>
      </c>
      <c r="AX104" s="13">
        <f t="shared" si="59"/>
        <v>0</v>
      </c>
      <c r="AY104" s="13">
        <f t="shared" si="60"/>
        <v>0</v>
      </c>
    </row>
    <row r="105" spans="1:51" ht="13.5" customHeight="1" x14ac:dyDescent="0.25">
      <c r="A105" s="44" t="s">
        <v>215</v>
      </c>
      <c r="B105" s="45" t="s">
        <v>341</v>
      </c>
      <c r="C105" s="46" t="s">
        <v>357</v>
      </c>
      <c r="D105" s="47" t="s">
        <v>29</v>
      </c>
      <c r="E105" s="48">
        <v>17200</v>
      </c>
      <c r="F105" s="49"/>
      <c r="G105" s="50"/>
      <c r="H105" s="50"/>
      <c r="I105" s="51"/>
      <c r="J105" s="50"/>
      <c r="K105" s="50"/>
      <c r="L105" s="52"/>
      <c r="M105" s="52"/>
      <c r="N105" s="50"/>
      <c r="O105" s="50"/>
      <c r="P105" s="51"/>
      <c r="Q105" s="50"/>
      <c r="R105" s="50"/>
      <c r="S105" s="52" t="s">
        <v>56</v>
      </c>
      <c r="T105" s="52"/>
      <c r="U105" s="53"/>
      <c r="V105" s="52"/>
      <c r="W105" s="54"/>
      <c r="X105" s="58">
        <f t="shared" si="52"/>
        <v>0</v>
      </c>
      <c r="Y105" s="65">
        <f t="shared" si="62"/>
        <v>0</v>
      </c>
      <c r="Z105" s="55">
        <f t="shared" si="37"/>
        <v>0</v>
      </c>
      <c r="AA105" s="55">
        <f t="shared" si="38"/>
        <v>0</v>
      </c>
      <c r="AB105" s="55">
        <f t="shared" si="61"/>
        <v>0</v>
      </c>
      <c r="AC105" s="55">
        <f t="shared" si="40"/>
        <v>0</v>
      </c>
      <c r="AD105" s="55">
        <f t="shared" si="41"/>
        <v>0</v>
      </c>
      <c r="AE105" s="55">
        <f t="shared" si="42"/>
        <v>4</v>
      </c>
      <c r="AF105" s="55">
        <f t="shared" si="43"/>
        <v>4</v>
      </c>
      <c r="AG105" s="55">
        <f t="shared" si="44"/>
        <v>0</v>
      </c>
      <c r="AH105" s="55">
        <f t="shared" si="45"/>
        <v>0</v>
      </c>
      <c r="AI105" s="55">
        <f t="shared" si="46"/>
        <v>0</v>
      </c>
      <c r="AJ105" s="55">
        <f t="shared" si="47"/>
        <v>0</v>
      </c>
      <c r="AK105" s="56">
        <f t="shared" si="48"/>
        <v>0</v>
      </c>
      <c r="AL105" s="56">
        <f t="shared" si="49"/>
        <v>0</v>
      </c>
      <c r="AM105" s="57">
        <f t="shared" si="50"/>
        <v>0</v>
      </c>
      <c r="AN105" s="58">
        <f t="shared" si="51"/>
        <v>0</v>
      </c>
      <c r="AO105" s="59">
        <v>41366</v>
      </c>
      <c r="AP105" s="13" t="s">
        <v>50</v>
      </c>
      <c r="AQ105" s="4" t="s">
        <v>496</v>
      </c>
      <c r="AR105" s="13" t="str">
        <f t="shared" si="54"/>
        <v>FRASSANITO</v>
      </c>
      <c r="AS105" s="13" t="str">
        <f t="shared" si="55"/>
        <v>Jean-Claude</v>
      </c>
      <c r="AT105" s="13" t="str">
        <f t="shared" si="56"/>
        <v>Brignais</v>
      </c>
      <c r="AU105" s="227">
        <f t="shared" si="53"/>
        <v>17200</v>
      </c>
      <c r="AV105" s="105" t="str">
        <f t="shared" si="57"/>
        <v>69</v>
      </c>
      <c r="AW105" s="13">
        <f t="shared" si="58"/>
        <v>4</v>
      </c>
      <c r="AX105" s="13">
        <f t="shared" si="59"/>
        <v>0</v>
      </c>
      <c r="AY105" s="13">
        <f t="shared" si="60"/>
        <v>0</v>
      </c>
    </row>
    <row r="106" spans="1:51" ht="13.5" customHeight="1" x14ac:dyDescent="0.25">
      <c r="A106" s="66" t="s">
        <v>216</v>
      </c>
      <c r="B106" s="67" t="s">
        <v>181</v>
      </c>
      <c r="C106" s="68" t="s">
        <v>316</v>
      </c>
      <c r="D106" s="69" t="s">
        <v>23</v>
      </c>
      <c r="E106" s="70">
        <v>25407</v>
      </c>
      <c r="F106" s="71"/>
      <c r="G106" s="72"/>
      <c r="H106" s="72"/>
      <c r="I106" s="73"/>
      <c r="J106" s="72" t="s">
        <v>56</v>
      </c>
      <c r="K106" s="72"/>
      <c r="L106" s="74"/>
      <c r="M106" s="74"/>
      <c r="N106" s="72"/>
      <c r="O106" s="72"/>
      <c r="P106" s="73"/>
      <c r="Q106" s="72"/>
      <c r="R106" s="72"/>
      <c r="S106" s="74"/>
      <c r="T106" s="74"/>
      <c r="U106" s="75"/>
      <c r="V106" s="74"/>
      <c r="W106" s="76"/>
      <c r="X106" s="77">
        <f t="shared" si="52"/>
        <v>0</v>
      </c>
      <c r="Y106" s="78">
        <f t="shared" si="62"/>
        <v>0</v>
      </c>
      <c r="Z106" s="79">
        <f t="shared" si="37"/>
        <v>0</v>
      </c>
      <c r="AA106" s="79">
        <f t="shared" si="38"/>
        <v>0</v>
      </c>
      <c r="AB106" s="79">
        <f t="shared" si="61"/>
        <v>0</v>
      </c>
      <c r="AC106" s="79">
        <f t="shared" si="40"/>
        <v>3</v>
      </c>
      <c r="AD106" s="79">
        <f t="shared" si="41"/>
        <v>3</v>
      </c>
      <c r="AE106" s="79">
        <f t="shared" si="42"/>
        <v>0</v>
      </c>
      <c r="AF106" s="79">
        <f t="shared" si="43"/>
        <v>0</v>
      </c>
      <c r="AG106" s="79">
        <f t="shared" si="44"/>
        <v>0</v>
      </c>
      <c r="AH106" s="79">
        <f t="shared" si="45"/>
        <v>0</v>
      </c>
      <c r="AI106" s="79">
        <f t="shared" si="46"/>
        <v>0</v>
      </c>
      <c r="AJ106" s="79">
        <f t="shared" si="47"/>
        <v>0</v>
      </c>
      <c r="AK106" s="80">
        <f t="shared" si="48"/>
        <v>0</v>
      </c>
      <c r="AL106" s="80">
        <f t="shared" si="49"/>
        <v>0</v>
      </c>
      <c r="AM106" s="81">
        <f t="shared" si="50"/>
        <v>0</v>
      </c>
      <c r="AN106" s="77">
        <f t="shared" si="51"/>
        <v>0</v>
      </c>
      <c r="AO106" s="82">
        <v>41372</v>
      </c>
      <c r="AP106" s="13" t="s">
        <v>50</v>
      </c>
      <c r="AR106" s="13" t="str">
        <f t="shared" si="54"/>
        <v>GAGNOUX</v>
      </c>
      <c r="AS106" s="13" t="str">
        <f t="shared" si="55"/>
        <v>Emmanuel</v>
      </c>
      <c r="AT106" s="13" t="str">
        <f t="shared" si="56"/>
        <v xml:space="preserve">AC Buellas </v>
      </c>
      <c r="AU106" s="227">
        <f t="shared" si="53"/>
        <v>25407</v>
      </c>
      <c r="AV106" s="105" t="str">
        <f t="shared" si="57"/>
        <v>01</v>
      </c>
      <c r="AW106" s="13">
        <f t="shared" si="58"/>
        <v>3</v>
      </c>
      <c r="AX106" s="13">
        <f t="shared" si="59"/>
        <v>0</v>
      </c>
      <c r="AY106" s="13">
        <f t="shared" si="60"/>
        <v>0</v>
      </c>
    </row>
    <row r="107" spans="1:51" ht="13.5" customHeight="1" x14ac:dyDescent="0.25">
      <c r="A107" s="44" t="s">
        <v>890</v>
      </c>
      <c r="B107" s="45" t="s">
        <v>144</v>
      </c>
      <c r="C107" s="46" t="s">
        <v>362</v>
      </c>
      <c r="D107" s="47" t="s">
        <v>23</v>
      </c>
      <c r="E107" s="48">
        <v>24814</v>
      </c>
      <c r="F107" s="49"/>
      <c r="G107" s="50"/>
      <c r="H107" s="50"/>
      <c r="I107" s="51"/>
      <c r="J107" s="50" t="s">
        <v>56</v>
      </c>
      <c r="K107" s="50"/>
      <c r="L107" s="52"/>
      <c r="M107" s="52"/>
      <c r="N107" s="50"/>
      <c r="O107" s="50"/>
      <c r="P107" s="51"/>
      <c r="Q107" s="50"/>
      <c r="R107" s="50"/>
      <c r="S107" s="52"/>
      <c r="T107" s="52"/>
      <c r="U107" s="53"/>
      <c r="V107" s="52"/>
      <c r="W107" s="54"/>
      <c r="X107" s="58">
        <f t="shared" si="52"/>
        <v>0</v>
      </c>
      <c r="Y107" s="65">
        <f t="shared" si="62"/>
        <v>0</v>
      </c>
      <c r="Z107" s="55">
        <f t="shared" si="37"/>
        <v>0</v>
      </c>
      <c r="AA107" s="55">
        <f t="shared" si="38"/>
        <v>0</v>
      </c>
      <c r="AB107" s="55">
        <f t="shared" si="61"/>
        <v>0</v>
      </c>
      <c r="AC107" s="55">
        <f t="shared" si="40"/>
        <v>3</v>
      </c>
      <c r="AD107" s="55">
        <f t="shared" si="41"/>
        <v>3</v>
      </c>
      <c r="AE107" s="55">
        <f t="shared" si="42"/>
        <v>0</v>
      </c>
      <c r="AF107" s="55">
        <f t="shared" si="43"/>
        <v>0</v>
      </c>
      <c r="AG107" s="55">
        <f t="shared" si="44"/>
        <v>0</v>
      </c>
      <c r="AH107" s="55">
        <f t="shared" si="45"/>
        <v>0</v>
      </c>
      <c r="AI107" s="55">
        <f t="shared" si="46"/>
        <v>0</v>
      </c>
      <c r="AJ107" s="55">
        <f t="shared" si="47"/>
        <v>0</v>
      </c>
      <c r="AK107" s="56">
        <f t="shared" si="48"/>
        <v>0</v>
      </c>
      <c r="AL107" s="56">
        <f t="shared" si="49"/>
        <v>0</v>
      </c>
      <c r="AM107" s="57">
        <f t="shared" si="50"/>
        <v>0</v>
      </c>
      <c r="AN107" s="58">
        <f t="shared" si="51"/>
        <v>0</v>
      </c>
      <c r="AO107" s="59">
        <v>41388</v>
      </c>
      <c r="AP107" s="13" t="s">
        <v>122</v>
      </c>
      <c r="AR107" s="13" t="str">
        <f t="shared" si="54"/>
        <v>GAILLARD</v>
      </c>
      <c r="AS107" s="13" t="str">
        <f t="shared" si="55"/>
        <v>Jacques</v>
      </c>
      <c r="AT107" s="13" t="str">
        <f t="shared" si="56"/>
        <v>Bourg en Bresse</v>
      </c>
      <c r="AU107" s="227">
        <f t="shared" si="53"/>
        <v>24814</v>
      </c>
      <c r="AV107" s="105" t="str">
        <f t="shared" si="57"/>
        <v>01</v>
      </c>
      <c r="AW107" s="13">
        <f t="shared" si="58"/>
        <v>3</v>
      </c>
      <c r="AX107" s="13">
        <f t="shared" si="59"/>
        <v>0</v>
      </c>
      <c r="AY107" s="13">
        <f t="shared" si="60"/>
        <v>0</v>
      </c>
    </row>
    <row r="108" spans="1:51" ht="13.5" customHeight="1" x14ac:dyDescent="0.25">
      <c r="A108" s="66" t="s">
        <v>421</v>
      </c>
      <c r="B108" s="67"/>
      <c r="C108" s="68" t="s">
        <v>414</v>
      </c>
      <c r="D108" s="69" t="s">
        <v>29</v>
      </c>
      <c r="E108" s="70">
        <v>35067</v>
      </c>
      <c r="F108" s="71" t="s">
        <v>56</v>
      </c>
      <c r="G108" s="72"/>
      <c r="H108" s="72"/>
      <c r="I108" s="73"/>
      <c r="J108" s="72"/>
      <c r="K108" s="72"/>
      <c r="L108" s="74"/>
      <c r="M108" s="74"/>
      <c r="N108" s="72"/>
      <c r="O108" s="72"/>
      <c r="P108" s="73"/>
      <c r="Q108" s="72" t="s">
        <v>56</v>
      </c>
      <c r="R108" s="72"/>
      <c r="S108" s="74"/>
      <c r="T108" s="74"/>
      <c r="U108" s="75"/>
      <c r="V108" s="74"/>
      <c r="W108" s="76"/>
      <c r="X108" s="77">
        <f t="shared" si="52"/>
        <v>0.5</v>
      </c>
      <c r="Y108" s="78">
        <f t="shared" si="62"/>
        <v>0</v>
      </c>
      <c r="Z108" s="79">
        <f t="shared" si="37"/>
        <v>0</v>
      </c>
      <c r="AA108" s="79">
        <f t="shared" si="38"/>
        <v>2</v>
      </c>
      <c r="AB108" s="79">
        <f t="shared" si="61"/>
        <v>0</v>
      </c>
      <c r="AC108" s="79">
        <f t="shared" si="40"/>
        <v>0</v>
      </c>
      <c r="AD108" s="79">
        <f t="shared" si="41"/>
        <v>0</v>
      </c>
      <c r="AE108" s="79">
        <f t="shared" si="42"/>
        <v>0</v>
      </c>
      <c r="AF108" s="79">
        <f t="shared" si="43"/>
        <v>0</v>
      </c>
      <c r="AG108" s="79">
        <f t="shared" si="44"/>
        <v>0</v>
      </c>
      <c r="AH108" s="79">
        <f t="shared" si="45"/>
        <v>0</v>
      </c>
      <c r="AI108" s="79">
        <f t="shared" si="46"/>
        <v>0</v>
      </c>
      <c r="AJ108" s="79">
        <f t="shared" si="47"/>
        <v>0</v>
      </c>
      <c r="AK108" s="80">
        <f t="shared" si="48"/>
        <v>0</v>
      </c>
      <c r="AL108" s="80">
        <f t="shared" si="49"/>
        <v>0</v>
      </c>
      <c r="AM108" s="81">
        <f t="shared" si="50"/>
        <v>0</v>
      </c>
      <c r="AN108" s="77">
        <f t="shared" si="51"/>
        <v>0</v>
      </c>
      <c r="AO108" s="83" t="s">
        <v>446</v>
      </c>
      <c r="AP108" s="62" t="s">
        <v>446</v>
      </c>
      <c r="AQ108" s="13"/>
      <c r="AR108" s="13" t="str">
        <f t="shared" si="54"/>
        <v>GAREL</v>
      </c>
      <c r="AS108" s="13">
        <f t="shared" si="55"/>
        <v>0</v>
      </c>
      <c r="AT108" s="13" t="str">
        <f t="shared" si="56"/>
        <v>AC Tarare POPEY</v>
      </c>
      <c r="AU108" s="227">
        <f t="shared" si="53"/>
        <v>35067</v>
      </c>
      <c r="AV108" s="105" t="str">
        <f t="shared" si="57"/>
        <v>69</v>
      </c>
      <c r="AW108" s="13">
        <f t="shared" si="58"/>
        <v>0</v>
      </c>
      <c r="AX108" s="13">
        <f t="shared" si="59"/>
        <v>0</v>
      </c>
      <c r="AY108" s="13">
        <f t="shared" si="60"/>
        <v>0</v>
      </c>
    </row>
    <row r="109" spans="1:51" ht="13.5" customHeight="1" x14ac:dyDescent="0.25">
      <c r="A109" s="44" t="s">
        <v>418</v>
      </c>
      <c r="B109" s="45" t="s">
        <v>419</v>
      </c>
      <c r="C109" s="46" t="s">
        <v>414</v>
      </c>
      <c r="D109" s="47" t="s">
        <v>29</v>
      </c>
      <c r="E109" s="48">
        <v>34570</v>
      </c>
      <c r="F109" s="49"/>
      <c r="G109" s="50"/>
      <c r="H109" s="50"/>
      <c r="I109" s="51"/>
      <c r="J109" s="50"/>
      <c r="K109" s="50"/>
      <c r="L109" s="52"/>
      <c r="M109" s="52"/>
      <c r="N109" s="50"/>
      <c r="O109" s="50"/>
      <c r="P109" s="51"/>
      <c r="Q109" s="50" t="s">
        <v>56</v>
      </c>
      <c r="R109" s="50"/>
      <c r="S109" s="52"/>
      <c r="T109" s="52"/>
      <c r="U109" s="53"/>
      <c r="V109" s="52"/>
      <c r="W109" s="54"/>
      <c r="X109" s="58">
        <f t="shared" si="52"/>
        <v>0</v>
      </c>
      <c r="Y109" s="65">
        <f t="shared" si="62"/>
        <v>0</v>
      </c>
      <c r="Z109" s="55">
        <f t="shared" si="37"/>
        <v>0</v>
      </c>
      <c r="AA109" s="55">
        <f t="shared" si="38"/>
        <v>2</v>
      </c>
      <c r="AB109" s="55">
        <f t="shared" si="61"/>
        <v>2</v>
      </c>
      <c r="AC109" s="55">
        <f t="shared" si="40"/>
        <v>0</v>
      </c>
      <c r="AD109" s="55">
        <f t="shared" si="41"/>
        <v>0</v>
      </c>
      <c r="AE109" s="55">
        <f t="shared" si="42"/>
        <v>0</v>
      </c>
      <c r="AF109" s="55">
        <f t="shared" si="43"/>
        <v>0</v>
      </c>
      <c r="AG109" s="55">
        <f t="shared" si="44"/>
        <v>0</v>
      </c>
      <c r="AH109" s="55">
        <f t="shared" si="45"/>
        <v>0</v>
      </c>
      <c r="AI109" s="55">
        <f t="shared" si="46"/>
        <v>0</v>
      </c>
      <c r="AJ109" s="55">
        <f t="shared" si="47"/>
        <v>0</v>
      </c>
      <c r="AK109" s="56">
        <f t="shared" si="48"/>
        <v>0</v>
      </c>
      <c r="AL109" s="56">
        <f t="shared" si="49"/>
        <v>0</v>
      </c>
      <c r="AM109" s="57">
        <f t="shared" si="50"/>
        <v>0</v>
      </c>
      <c r="AN109" s="58">
        <f t="shared" si="51"/>
        <v>0</v>
      </c>
      <c r="AO109" s="59">
        <v>41351</v>
      </c>
      <c r="AP109" s="13" t="s">
        <v>122</v>
      </c>
      <c r="AR109" s="13" t="str">
        <f t="shared" si="54"/>
        <v>GATHIER</v>
      </c>
      <c r="AS109" s="13" t="str">
        <f t="shared" si="55"/>
        <v>Mathias</v>
      </c>
      <c r="AT109" s="13" t="str">
        <f t="shared" si="56"/>
        <v>AC Tarare POPEY</v>
      </c>
      <c r="AU109" s="227">
        <f t="shared" si="53"/>
        <v>34570</v>
      </c>
      <c r="AV109" s="105" t="str">
        <f t="shared" si="57"/>
        <v>69</v>
      </c>
      <c r="AW109" s="13">
        <f t="shared" si="58"/>
        <v>2</v>
      </c>
      <c r="AX109" s="13">
        <f t="shared" si="59"/>
        <v>0</v>
      </c>
      <c r="AY109" s="13">
        <f t="shared" si="60"/>
        <v>0</v>
      </c>
    </row>
    <row r="110" spans="1:51" ht="13.5" customHeight="1" x14ac:dyDescent="0.25">
      <c r="A110" s="66" t="s">
        <v>217</v>
      </c>
      <c r="B110" s="67" t="s">
        <v>219</v>
      </c>
      <c r="C110" s="68" t="s">
        <v>32</v>
      </c>
      <c r="D110" s="69" t="s">
        <v>23</v>
      </c>
      <c r="E110" s="70">
        <v>26815</v>
      </c>
      <c r="F110" s="71"/>
      <c r="G110" s="72"/>
      <c r="H110" s="72"/>
      <c r="I110" s="73" t="s">
        <v>56</v>
      </c>
      <c r="J110" s="72"/>
      <c r="K110" s="72"/>
      <c r="L110" s="74"/>
      <c r="M110" s="74"/>
      <c r="N110" s="72"/>
      <c r="O110" s="72"/>
      <c r="P110" s="73"/>
      <c r="Q110" s="72"/>
      <c r="R110" s="72"/>
      <c r="S110" s="74"/>
      <c r="T110" s="74"/>
      <c r="U110" s="75"/>
      <c r="V110" s="74"/>
      <c r="W110" s="76"/>
      <c r="X110" s="77">
        <f t="shared" si="52"/>
        <v>0</v>
      </c>
      <c r="Y110" s="78">
        <f t="shared" si="62"/>
        <v>0</v>
      </c>
      <c r="Z110" s="79">
        <f t="shared" si="37"/>
        <v>0</v>
      </c>
      <c r="AA110" s="79">
        <f t="shared" si="38"/>
        <v>2</v>
      </c>
      <c r="AB110" s="79">
        <f t="shared" si="61"/>
        <v>2</v>
      </c>
      <c r="AC110" s="79">
        <f t="shared" si="40"/>
        <v>0</v>
      </c>
      <c r="AD110" s="79">
        <f t="shared" si="41"/>
        <v>0</v>
      </c>
      <c r="AE110" s="79">
        <f t="shared" si="42"/>
        <v>0</v>
      </c>
      <c r="AF110" s="79">
        <f t="shared" si="43"/>
        <v>0</v>
      </c>
      <c r="AG110" s="79">
        <f t="shared" si="44"/>
        <v>0</v>
      </c>
      <c r="AH110" s="79">
        <f t="shared" si="45"/>
        <v>0</v>
      </c>
      <c r="AI110" s="79">
        <f t="shared" si="46"/>
        <v>0</v>
      </c>
      <c r="AJ110" s="79">
        <f t="shared" si="47"/>
        <v>0</v>
      </c>
      <c r="AK110" s="80">
        <f t="shared" si="48"/>
        <v>0</v>
      </c>
      <c r="AL110" s="80">
        <f t="shared" si="49"/>
        <v>0</v>
      </c>
      <c r="AM110" s="81">
        <f t="shared" si="50"/>
        <v>0</v>
      </c>
      <c r="AN110" s="77">
        <f t="shared" si="51"/>
        <v>0</v>
      </c>
      <c r="AO110" s="82">
        <v>41335</v>
      </c>
      <c r="AP110" s="13" t="s">
        <v>50</v>
      </c>
      <c r="AR110" s="13" t="str">
        <f t="shared" si="54"/>
        <v>GAUTHIER</v>
      </c>
      <c r="AS110" s="13" t="str">
        <f t="shared" si="55"/>
        <v>Sébastien</v>
      </c>
      <c r="AT110" s="13" t="str">
        <f t="shared" si="56"/>
        <v>VC Lagnieu</v>
      </c>
      <c r="AU110" s="227">
        <f t="shared" si="53"/>
        <v>26815</v>
      </c>
      <c r="AV110" s="105" t="str">
        <f t="shared" si="57"/>
        <v>01</v>
      </c>
      <c r="AW110" s="13">
        <f t="shared" si="58"/>
        <v>2</v>
      </c>
      <c r="AX110" s="13">
        <f t="shared" si="59"/>
        <v>0</v>
      </c>
      <c r="AY110" s="13">
        <f t="shared" si="60"/>
        <v>0</v>
      </c>
    </row>
    <row r="111" spans="1:51" ht="13.5" customHeight="1" x14ac:dyDescent="0.25">
      <c r="A111" s="44" t="s">
        <v>217</v>
      </c>
      <c r="B111" s="45" t="s">
        <v>656</v>
      </c>
      <c r="C111" s="46" t="s">
        <v>1372</v>
      </c>
      <c r="D111" s="47" t="s">
        <v>35</v>
      </c>
      <c r="E111" s="48">
        <v>32741</v>
      </c>
      <c r="F111" s="49"/>
      <c r="G111" s="50"/>
      <c r="H111" s="50" t="s">
        <v>56</v>
      </c>
      <c r="I111" s="51"/>
      <c r="J111" s="50"/>
      <c r="K111" s="50"/>
      <c r="L111" s="52"/>
      <c r="M111" s="52"/>
      <c r="N111" s="50"/>
      <c r="O111" s="50"/>
      <c r="P111" s="51"/>
      <c r="Q111" s="50"/>
      <c r="R111" s="50"/>
      <c r="S111" s="52" t="s">
        <v>56</v>
      </c>
      <c r="T111" s="52"/>
      <c r="U111" s="53"/>
      <c r="V111" s="52"/>
      <c r="W111" s="54"/>
      <c r="X111" s="58">
        <f t="shared" si="52"/>
        <v>0</v>
      </c>
      <c r="Y111" s="65">
        <f t="shared" si="62"/>
        <v>0</v>
      </c>
      <c r="Z111" s="55">
        <f t="shared" si="37"/>
        <v>0</v>
      </c>
      <c r="AA111" s="55">
        <f t="shared" si="38"/>
        <v>2</v>
      </c>
      <c r="AB111" s="55">
        <f t="shared" si="61"/>
        <v>2</v>
      </c>
      <c r="AC111" s="55">
        <f t="shared" si="40"/>
        <v>0</v>
      </c>
      <c r="AD111" s="55">
        <f t="shared" si="41"/>
        <v>0</v>
      </c>
      <c r="AE111" s="55">
        <f t="shared" si="42"/>
        <v>4</v>
      </c>
      <c r="AF111" s="55">
        <f t="shared" si="43"/>
        <v>0</v>
      </c>
      <c r="AG111" s="55">
        <f t="shared" si="44"/>
        <v>0</v>
      </c>
      <c r="AH111" s="55">
        <f t="shared" si="45"/>
        <v>0</v>
      </c>
      <c r="AI111" s="55">
        <f t="shared" si="46"/>
        <v>0</v>
      </c>
      <c r="AJ111" s="55">
        <f t="shared" si="47"/>
        <v>0</v>
      </c>
      <c r="AK111" s="56">
        <f t="shared" si="48"/>
        <v>0</v>
      </c>
      <c r="AL111" s="56">
        <f t="shared" si="49"/>
        <v>0</v>
      </c>
      <c r="AM111" s="57">
        <f t="shared" si="50"/>
        <v>0</v>
      </c>
      <c r="AN111" s="58">
        <f t="shared" si="51"/>
        <v>0</v>
      </c>
      <c r="AO111" s="59">
        <v>41389</v>
      </c>
      <c r="AP111" s="13" t="s">
        <v>1373</v>
      </c>
      <c r="AR111" s="13" t="str">
        <f t="shared" si="54"/>
        <v>GAUTHIER</v>
      </c>
      <c r="AS111" s="13" t="str">
        <f t="shared" si="55"/>
        <v>Aurélien</v>
      </c>
      <c r="AT111" s="13" t="str">
        <f t="shared" si="56"/>
        <v>SCO Dijon</v>
      </c>
      <c r="AU111" s="227">
        <f t="shared" si="53"/>
        <v>32741</v>
      </c>
      <c r="AV111" s="105" t="str">
        <f t="shared" si="57"/>
        <v>21</v>
      </c>
      <c r="AW111" s="13">
        <f t="shared" si="58"/>
        <v>2</v>
      </c>
      <c r="AX111" s="13">
        <f t="shared" si="59"/>
        <v>0</v>
      </c>
      <c r="AY111" s="13">
        <f t="shared" si="60"/>
        <v>0</v>
      </c>
    </row>
    <row r="112" spans="1:51" ht="13.5" customHeight="1" x14ac:dyDescent="0.25">
      <c r="A112" s="66" t="s">
        <v>499</v>
      </c>
      <c r="B112" s="67" t="s">
        <v>98</v>
      </c>
      <c r="C112" s="68" t="s">
        <v>330</v>
      </c>
      <c r="D112" s="69" t="s">
        <v>23</v>
      </c>
      <c r="E112" s="70">
        <v>31805</v>
      </c>
      <c r="F112" s="71"/>
      <c r="G112" s="72"/>
      <c r="H112" s="72"/>
      <c r="I112" s="73" t="s">
        <v>56</v>
      </c>
      <c r="J112" s="72"/>
      <c r="K112" s="72"/>
      <c r="L112" s="74"/>
      <c r="M112" s="74"/>
      <c r="N112" s="72"/>
      <c r="O112" s="72"/>
      <c r="P112" s="73"/>
      <c r="Q112" s="72"/>
      <c r="R112" s="72"/>
      <c r="S112" s="74"/>
      <c r="T112" s="74"/>
      <c r="U112" s="75"/>
      <c r="V112" s="74"/>
      <c r="W112" s="76"/>
      <c r="X112" s="77"/>
      <c r="Y112" s="78"/>
      <c r="Z112" s="79">
        <f t="shared" si="37"/>
        <v>0</v>
      </c>
      <c r="AA112" s="79">
        <f t="shared" si="38"/>
        <v>2</v>
      </c>
      <c r="AB112" s="79">
        <f t="shared" si="61"/>
        <v>2</v>
      </c>
      <c r="AC112" s="79">
        <f t="shared" si="40"/>
        <v>0</v>
      </c>
      <c r="AD112" s="79">
        <f t="shared" si="41"/>
        <v>0</v>
      </c>
      <c r="AE112" s="79">
        <f t="shared" si="42"/>
        <v>0</v>
      </c>
      <c r="AF112" s="79">
        <f t="shared" si="43"/>
        <v>0</v>
      </c>
      <c r="AG112" s="79">
        <f t="shared" si="44"/>
        <v>0</v>
      </c>
      <c r="AH112" s="79">
        <f t="shared" si="45"/>
        <v>0</v>
      </c>
      <c r="AI112" s="79">
        <f t="shared" si="46"/>
        <v>0</v>
      </c>
      <c r="AJ112" s="79">
        <f t="shared" si="47"/>
        <v>0</v>
      </c>
      <c r="AK112" s="80">
        <f t="shared" si="48"/>
        <v>0</v>
      </c>
      <c r="AL112" s="80">
        <f t="shared" si="49"/>
        <v>0</v>
      </c>
      <c r="AM112" s="81">
        <f t="shared" si="50"/>
        <v>0</v>
      </c>
      <c r="AN112" s="77">
        <f t="shared" si="51"/>
        <v>0</v>
      </c>
      <c r="AO112" s="82">
        <v>41368</v>
      </c>
      <c r="AP112" s="13" t="s">
        <v>122</v>
      </c>
      <c r="AR112" s="13" t="str">
        <f t="shared" si="54"/>
        <v>GAY</v>
      </c>
      <c r="AS112" s="13" t="str">
        <f t="shared" si="55"/>
        <v>David</v>
      </c>
      <c r="AT112" s="13" t="str">
        <f t="shared" si="56"/>
        <v>RS Meximieux</v>
      </c>
      <c r="AU112" s="227">
        <f t="shared" si="53"/>
        <v>31805</v>
      </c>
      <c r="AV112" s="105" t="str">
        <f t="shared" si="57"/>
        <v>01</v>
      </c>
      <c r="AW112" s="13">
        <f t="shared" si="58"/>
        <v>2</v>
      </c>
      <c r="AX112" s="13">
        <f t="shared" si="59"/>
        <v>0</v>
      </c>
      <c r="AY112" s="13">
        <f t="shared" si="60"/>
        <v>0</v>
      </c>
    </row>
    <row r="113" spans="1:51" ht="13.5" customHeight="1" x14ac:dyDescent="0.25">
      <c r="A113" s="44" t="s">
        <v>221</v>
      </c>
      <c r="B113" s="45" t="s">
        <v>206</v>
      </c>
      <c r="C113" s="46" t="s">
        <v>362</v>
      </c>
      <c r="D113" s="47" t="s">
        <v>23</v>
      </c>
      <c r="E113" s="48">
        <v>27037</v>
      </c>
      <c r="F113" s="49"/>
      <c r="G113" s="50"/>
      <c r="H113" s="50"/>
      <c r="I113" s="51"/>
      <c r="J113" s="50" t="s">
        <v>56</v>
      </c>
      <c r="K113" s="50"/>
      <c r="L113" s="52"/>
      <c r="M113" s="52"/>
      <c r="N113" s="50"/>
      <c r="O113" s="50"/>
      <c r="P113" s="51"/>
      <c r="Q113" s="50"/>
      <c r="R113" s="50"/>
      <c r="S113" s="52"/>
      <c r="T113" s="52"/>
      <c r="U113" s="53"/>
      <c r="V113" s="52"/>
      <c r="W113" s="54"/>
      <c r="X113" s="58">
        <f t="shared" ref="X113:X167" si="63">IF((F113="x"),0.5,0)</f>
        <v>0</v>
      </c>
      <c r="Y113" s="65">
        <f t="shared" ref="Y113:Y123" si="64">IF(OR(G113="X",P113="X",),1,0)</f>
        <v>0</v>
      </c>
      <c r="Z113" s="55">
        <f t="shared" si="37"/>
        <v>0</v>
      </c>
      <c r="AA113" s="55">
        <f t="shared" si="38"/>
        <v>0</v>
      </c>
      <c r="AB113" s="55">
        <f t="shared" si="61"/>
        <v>0</v>
      </c>
      <c r="AC113" s="55">
        <f t="shared" si="40"/>
        <v>3</v>
      </c>
      <c r="AD113" s="55">
        <f t="shared" si="41"/>
        <v>3</v>
      </c>
      <c r="AE113" s="55">
        <f t="shared" si="42"/>
        <v>0</v>
      </c>
      <c r="AF113" s="55">
        <f t="shared" si="43"/>
        <v>0</v>
      </c>
      <c r="AG113" s="55">
        <f t="shared" si="44"/>
        <v>0</v>
      </c>
      <c r="AH113" s="55">
        <f t="shared" si="45"/>
        <v>0</v>
      </c>
      <c r="AI113" s="55">
        <f t="shared" si="46"/>
        <v>0</v>
      </c>
      <c r="AJ113" s="55">
        <f t="shared" si="47"/>
        <v>0</v>
      </c>
      <c r="AK113" s="56">
        <f t="shared" si="48"/>
        <v>0</v>
      </c>
      <c r="AL113" s="56">
        <f t="shared" si="49"/>
        <v>0</v>
      </c>
      <c r="AM113" s="57">
        <f t="shared" si="50"/>
        <v>0</v>
      </c>
      <c r="AN113" s="58">
        <f t="shared" si="51"/>
        <v>0</v>
      </c>
      <c r="AO113" s="59">
        <v>41339</v>
      </c>
      <c r="AP113" s="13" t="s">
        <v>365</v>
      </c>
      <c r="AR113" s="13" t="str">
        <f t="shared" si="54"/>
        <v>GENETET</v>
      </c>
      <c r="AS113" s="13" t="str">
        <f t="shared" si="55"/>
        <v>Thomas</v>
      </c>
      <c r="AT113" s="13" t="str">
        <f t="shared" si="56"/>
        <v>Bourg en Bresse</v>
      </c>
      <c r="AU113" s="227">
        <f t="shared" si="53"/>
        <v>27037</v>
      </c>
      <c r="AV113" s="105" t="str">
        <f t="shared" si="57"/>
        <v>01</v>
      </c>
      <c r="AW113" s="13">
        <f t="shared" si="58"/>
        <v>3</v>
      </c>
      <c r="AX113" s="13">
        <f t="shared" si="59"/>
        <v>0</v>
      </c>
      <c r="AY113" s="13">
        <f t="shared" si="60"/>
        <v>0</v>
      </c>
    </row>
    <row r="114" spans="1:51" ht="13.5" customHeight="1" x14ac:dyDescent="0.25">
      <c r="A114" s="66" t="s">
        <v>437</v>
      </c>
      <c r="B114" s="67" t="s">
        <v>59</v>
      </c>
      <c r="C114" s="68" t="s">
        <v>320</v>
      </c>
      <c r="D114" s="69" t="s">
        <v>23</v>
      </c>
      <c r="E114" s="70">
        <v>22204</v>
      </c>
      <c r="F114" s="71"/>
      <c r="G114" s="72"/>
      <c r="H114" s="72"/>
      <c r="I114" s="73"/>
      <c r="J114" s="72" t="s">
        <v>56</v>
      </c>
      <c r="K114" s="72"/>
      <c r="L114" s="74"/>
      <c r="M114" s="74"/>
      <c r="N114" s="72"/>
      <c r="O114" s="72"/>
      <c r="P114" s="73"/>
      <c r="Q114" s="72"/>
      <c r="R114" s="72"/>
      <c r="S114" s="74"/>
      <c r="T114" s="74"/>
      <c r="U114" s="75"/>
      <c r="V114" s="74"/>
      <c r="W114" s="76"/>
      <c r="X114" s="77">
        <f t="shared" si="63"/>
        <v>0</v>
      </c>
      <c r="Y114" s="78">
        <f t="shared" si="64"/>
        <v>0</v>
      </c>
      <c r="Z114" s="79">
        <f t="shared" si="37"/>
        <v>0</v>
      </c>
      <c r="AA114" s="79">
        <f t="shared" si="38"/>
        <v>0</v>
      </c>
      <c r="AB114" s="79">
        <f t="shared" si="61"/>
        <v>0</v>
      </c>
      <c r="AC114" s="79">
        <f t="shared" si="40"/>
        <v>3</v>
      </c>
      <c r="AD114" s="79">
        <f t="shared" si="41"/>
        <v>3</v>
      </c>
      <c r="AE114" s="79">
        <f t="shared" si="42"/>
        <v>0</v>
      </c>
      <c r="AF114" s="79">
        <f t="shared" si="43"/>
        <v>0</v>
      </c>
      <c r="AG114" s="79">
        <f t="shared" si="44"/>
        <v>0</v>
      </c>
      <c r="AH114" s="79">
        <f t="shared" si="45"/>
        <v>0</v>
      </c>
      <c r="AI114" s="79">
        <f t="shared" si="46"/>
        <v>0</v>
      </c>
      <c r="AJ114" s="79">
        <f t="shared" si="47"/>
        <v>0</v>
      </c>
      <c r="AK114" s="80">
        <f t="shared" si="48"/>
        <v>0</v>
      </c>
      <c r="AL114" s="80">
        <f t="shared" si="49"/>
        <v>0</v>
      </c>
      <c r="AM114" s="81">
        <f t="shared" si="50"/>
        <v>0</v>
      </c>
      <c r="AN114" s="77">
        <f t="shared" si="51"/>
        <v>0</v>
      </c>
      <c r="AO114" s="82">
        <v>41351</v>
      </c>
      <c r="AP114" s="13" t="s">
        <v>50</v>
      </c>
      <c r="AQ114" s="13"/>
      <c r="AR114" s="13" t="str">
        <f t="shared" si="54"/>
        <v>GENTY</v>
      </c>
      <c r="AS114" s="13" t="str">
        <f t="shared" si="55"/>
        <v>Pierre</v>
      </c>
      <c r="AT114" s="13" t="str">
        <f t="shared" si="56"/>
        <v>CC Replonges</v>
      </c>
      <c r="AU114" s="227">
        <f t="shared" si="53"/>
        <v>22204</v>
      </c>
      <c r="AV114" s="105" t="str">
        <f t="shared" si="57"/>
        <v>01</v>
      </c>
      <c r="AW114" s="13">
        <f t="shared" si="58"/>
        <v>3</v>
      </c>
      <c r="AX114" s="13">
        <f t="shared" si="59"/>
        <v>0</v>
      </c>
      <c r="AY114" s="13">
        <f t="shared" si="60"/>
        <v>0</v>
      </c>
    </row>
    <row r="115" spans="1:51" ht="13.5" customHeight="1" x14ac:dyDescent="0.25">
      <c r="A115" s="44" t="s">
        <v>348</v>
      </c>
      <c r="B115" s="45" t="s">
        <v>27</v>
      </c>
      <c r="C115" s="46" t="s">
        <v>382</v>
      </c>
      <c r="D115" s="47" t="s">
        <v>23</v>
      </c>
      <c r="E115" s="48">
        <v>21811</v>
      </c>
      <c r="F115" s="49"/>
      <c r="G115" s="50"/>
      <c r="H115" s="50"/>
      <c r="I115" s="51"/>
      <c r="J115" s="50"/>
      <c r="K115" s="50"/>
      <c r="L115" s="52" t="s">
        <v>56</v>
      </c>
      <c r="M115" s="52"/>
      <c r="N115" s="50"/>
      <c r="O115" s="50"/>
      <c r="P115" s="51"/>
      <c r="Q115" s="50"/>
      <c r="R115" s="50"/>
      <c r="S115" s="52"/>
      <c r="T115" s="52"/>
      <c r="U115" s="53"/>
      <c r="V115" s="52"/>
      <c r="W115" s="54"/>
      <c r="X115" s="58">
        <f t="shared" si="63"/>
        <v>0</v>
      </c>
      <c r="Y115" s="65">
        <f t="shared" si="64"/>
        <v>0</v>
      </c>
      <c r="Z115" s="55">
        <f t="shared" si="37"/>
        <v>0</v>
      </c>
      <c r="AA115" s="55">
        <f t="shared" si="38"/>
        <v>0</v>
      </c>
      <c r="AB115" s="55">
        <f t="shared" si="61"/>
        <v>0</v>
      </c>
      <c r="AC115" s="55">
        <f t="shared" si="40"/>
        <v>0</v>
      </c>
      <c r="AD115" s="55">
        <f t="shared" si="41"/>
        <v>0</v>
      </c>
      <c r="AE115" s="55">
        <f t="shared" si="42"/>
        <v>0</v>
      </c>
      <c r="AF115" s="55">
        <f t="shared" si="43"/>
        <v>0</v>
      </c>
      <c r="AG115" s="55">
        <f t="shared" si="44"/>
        <v>5</v>
      </c>
      <c r="AH115" s="55">
        <f t="shared" si="45"/>
        <v>5</v>
      </c>
      <c r="AI115" s="55">
        <f t="shared" si="46"/>
        <v>0</v>
      </c>
      <c r="AJ115" s="55">
        <f t="shared" si="47"/>
        <v>0</v>
      </c>
      <c r="AK115" s="56">
        <f t="shared" si="48"/>
        <v>0</v>
      </c>
      <c r="AL115" s="56">
        <f t="shared" si="49"/>
        <v>0</v>
      </c>
      <c r="AM115" s="57">
        <f t="shared" si="50"/>
        <v>0</v>
      </c>
      <c r="AN115" s="58">
        <f t="shared" si="51"/>
        <v>0</v>
      </c>
      <c r="AO115" s="59">
        <v>41345</v>
      </c>
      <c r="AP115" s="13" t="s">
        <v>50</v>
      </c>
      <c r="AR115" s="13" t="str">
        <f t="shared" si="54"/>
        <v>GEOFFRAY</v>
      </c>
      <c r="AS115" s="13" t="str">
        <f t="shared" si="55"/>
        <v>Philippe</v>
      </c>
      <c r="AT115" s="13" t="str">
        <f t="shared" si="56"/>
        <v>VC Trévoux</v>
      </c>
      <c r="AU115" s="227">
        <f t="shared" si="53"/>
        <v>21811</v>
      </c>
      <c r="AV115" s="105" t="str">
        <f t="shared" si="57"/>
        <v>01</v>
      </c>
      <c r="AW115" s="13">
        <f t="shared" si="58"/>
        <v>5</v>
      </c>
      <c r="AX115" s="13">
        <f t="shared" si="59"/>
        <v>0</v>
      </c>
      <c r="AY115" s="13">
        <f t="shared" si="60"/>
        <v>0</v>
      </c>
    </row>
    <row r="116" spans="1:51" ht="13.5" customHeight="1" x14ac:dyDescent="0.25">
      <c r="A116" s="66" t="s">
        <v>477</v>
      </c>
      <c r="B116" s="67" t="s">
        <v>26</v>
      </c>
      <c r="C116" s="68" t="s">
        <v>360</v>
      </c>
      <c r="D116" s="69" t="s">
        <v>39</v>
      </c>
      <c r="E116" s="70">
        <v>28214</v>
      </c>
      <c r="F116" s="71"/>
      <c r="G116" s="72"/>
      <c r="H116" s="72"/>
      <c r="I116" s="73"/>
      <c r="J116" s="72"/>
      <c r="K116" s="72"/>
      <c r="L116" s="74"/>
      <c r="M116" s="74"/>
      <c r="N116" s="72"/>
      <c r="O116" s="72"/>
      <c r="P116" s="73"/>
      <c r="Q116" s="72"/>
      <c r="R116" s="72"/>
      <c r="S116" s="74" t="s">
        <v>56</v>
      </c>
      <c r="T116" s="74"/>
      <c r="U116" s="75"/>
      <c r="V116" s="74"/>
      <c r="W116" s="76"/>
      <c r="X116" s="77">
        <f t="shared" si="63"/>
        <v>0</v>
      </c>
      <c r="Y116" s="78">
        <f t="shared" si="64"/>
        <v>0</v>
      </c>
      <c r="Z116" s="79">
        <f t="shared" si="37"/>
        <v>0</v>
      </c>
      <c r="AA116" s="79">
        <f t="shared" si="38"/>
        <v>0</v>
      </c>
      <c r="AB116" s="79">
        <f t="shared" si="61"/>
        <v>0</v>
      </c>
      <c r="AC116" s="79">
        <f t="shared" si="40"/>
        <v>0</v>
      </c>
      <c r="AD116" s="79">
        <f t="shared" si="41"/>
        <v>0</v>
      </c>
      <c r="AE116" s="79">
        <f t="shared" si="42"/>
        <v>4</v>
      </c>
      <c r="AF116" s="79">
        <f t="shared" si="43"/>
        <v>4</v>
      </c>
      <c r="AG116" s="79">
        <f t="shared" si="44"/>
        <v>0</v>
      </c>
      <c r="AH116" s="79">
        <f t="shared" si="45"/>
        <v>0</v>
      </c>
      <c r="AI116" s="79">
        <f t="shared" si="46"/>
        <v>0</v>
      </c>
      <c r="AJ116" s="79">
        <f t="shared" si="47"/>
        <v>0</v>
      </c>
      <c r="AK116" s="80">
        <f t="shared" si="48"/>
        <v>0</v>
      </c>
      <c r="AL116" s="80">
        <f t="shared" si="49"/>
        <v>0</v>
      </c>
      <c r="AM116" s="81">
        <f t="shared" si="50"/>
        <v>0</v>
      </c>
      <c r="AN116" s="77">
        <f t="shared" si="51"/>
        <v>0</v>
      </c>
      <c r="AO116" s="82">
        <v>41358</v>
      </c>
      <c r="AP116" s="13" t="s">
        <v>122</v>
      </c>
      <c r="AR116" s="13" t="str">
        <f t="shared" si="54"/>
        <v>GERENTON</v>
      </c>
      <c r="AS116" s="13" t="str">
        <f t="shared" si="55"/>
        <v>Frédéric</v>
      </c>
      <c r="AT116" s="13" t="str">
        <f t="shared" si="56"/>
        <v>VC Montbrison</v>
      </c>
      <c r="AU116" s="227">
        <f t="shared" si="53"/>
        <v>28214</v>
      </c>
      <c r="AV116" s="105" t="str">
        <f t="shared" si="57"/>
        <v>42</v>
      </c>
      <c r="AW116" s="13">
        <f t="shared" si="58"/>
        <v>4</v>
      </c>
      <c r="AX116" s="13">
        <f t="shared" si="59"/>
        <v>0</v>
      </c>
      <c r="AY116" s="13">
        <f t="shared" si="60"/>
        <v>0</v>
      </c>
    </row>
    <row r="117" spans="1:51" ht="13.5" customHeight="1" x14ac:dyDescent="0.25">
      <c r="A117" s="44" t="s">
        <v>222</v>
      </c>
      <c r="B117" s="45" t="s">
        <v>223</v>
      </c>
      <c r="C117" s="46" t="s">
        <v>22</v>
      </c>
      <c r="D117" s="47" t="s">
        <v>23</v>
      </c>
      <c r="E117" s="48">
        <v>28038</v>
      </c>
      <c r="F117" s="49"/>
      <c r="G117" s="50"/>
      <c r="H117" s="50"/>
      <c r="I117" s="51" t="s">
        <v>56</v>
      </c>
      <c r="J117" s="50"/>
      <c r="K117" s="50"/>
      <c r="L117" s="52"/>
      <c r="M117" s="52"/>
      <c r="N117" s="50"/>
      <c r="O117" s="50"/>
      <c r="P117" s="51"/>
      <c r="Q117" s="50"/>
      <c r="R117" s="50"/>
      <c r="S117" s="52"/>
      <c r="T117" s="52"/>
      <c r="U117" s="53"/>
      <c r="V117" s="52"/>
      <c r="W117" s="54"/>
      <c r="X117" s="58">
        <f t="shared" si="63"/>
        <v>0</v>
      </c>
      <c r="Y117" s="65">
        <f t="shared" si="64"/>
        <v>0</v>
      </c>
      <c r="Z117" s="55">
        <f t="shared" si="37"/>
        <v>0</v>
      </c>
      <c r="AA117" s="55">
        <f t="shared" si="38"/>
        <v>2</v>
      </c>
      <c r="AB117" s="55">
        <f t="shared" si="61"/>
        <v>2</v>
      </c>
      <c r="AC117" s="55">
        <f t="shared" si="40"/>
        <v>0</v>
      </c>
      <c r="AD117" s="55">
        <f t="shared" si="41"/>
        <v>0</v>
      </c>
      <c r="AE117" s="55">
        <f t="shared" si="42"/>
        <v>0</v>
      </c>
      <c r="AF117" s="55">
        <f t="shared" si="43"/>
        <v>0</v>
      </c>
      <c r="AG117" s="55">
        <f t="shared" si="44"/>
        <v>0</v>
      </c>
      <c r="AH117" s="55">
        <f t="shared" si="45"/>
        <v>0</v>
      </c>
      <c r="AI117" s="55">
        <f t="shared" si="46"/>
        <v>0</v>
      </c>
      <c r="AJ117" s="55">
        <f t="shared" si="47"/>
        <v>0</v>
      </c>
      <c r="AK117" s="56">
        <f t="shared" si="48"/>
        <v>0</v>
      </c>
      <c r="AL117" s="56">
        <f t="shared" si="49"/>
        <v>0</v>
      </c>
      <c r="AM117" s="57">
        <f t="shared" si="50"/>
        <v>0</v>
      </c>
      <c r="AN117" s="58">
        <f t="shared" si="51"/>
        <v>0</v>
      </c>
      <c r="AO117" s="59">
        <v>41326</v>
      </c>
      <c r="AP117" s="13" t="s">
        <v>50</v>
      </c>
      <c r="AR117" s="13" t="str">
        <f t="shared" si="54"/>
        <v>GERMAIN</v>
      </c>
      <c r="AS117" s="13" t="str">
        <f t="shared" si="55"/>
        <v>Alexandre</v>
      </c>
      <c r="AT117" s="13" t="str">
        <f t="shared" si="56"/>
        <v>Team des Dombes</v>
      </c>
      <c r="AU117" s="227">
        <f t="shared" si="53"/>
        <v>28038</v>
      </c>
      <c r="AV117" s="105" t="str">
        <f t="shared" si="57"/>
        <v>01</v>
      </c>
      <c r="AW117" s="13">
        <f t="shared" si="58"/>
        <v>2</v>
      </c>
      <c r="AX117" s="13">
        <f t="shared" si="59"/>
        <v>0</v>
      </c>
      <c r="AY117" s="13">
        <f t="shared" si="60"/>
        <v>0</v>
      </c>
    </row>
    <row r="118" spans="1:51" ht="13.5" customHeight="1" x14ac:dyDescent="0.25">
      <c r="A118" s="66" t="s">
        <v>224</v>
      </c>
      <c r="B118" s="67" t="s">
        <v>95</v>
      </c>
      <c r="C118" s="68" t="s">
        <v>473</v>
      </c>
      <c r="D118" s="69" t="s">
        <v>39</v>
      </c>
      <c r="E118" s="70">
        <v>23138</v>
      </c>
      <c r="F118" s="71"/>
      <c r="G118" s="72"/>
      <c r="H118" s="72"/>
      <c r="I118" s="73"/>
      <c r="J118" s="72"/>
      <c r="K118" s="72"/>
      <c r="L118" s="74"/>
      <c r="M118" s="74"/>
      <c r="N118" s="72"/>
      <c r="O118" s="72"/>
      <c r="P118" s="73"/>
      <c r="Q118" s="72"/>
      <c r="R118" s="72"/>
      <c r="S118" s="74" t="s">
        <v>56</v>
      </c>
      <c r="T118" s="74"/>
      <c r="U118" s="75"/>
      <c r="V118" s="74"/>
      <c r="W118" s="76"/>
      <c r="X118" s="77">
        <f t="shared" si="63"/>
        <v>0</v>
      </c>
      <c r="Y118" s="78">
        <f t="shared" si="64"/>
        <v>0</v>
      </c>
      <c r="Z118" s="79">
        <f t="shared" si="37"/>
        <v>0</v>
      </c>
      <c r="AA118" s="79">
        <f t="shared" si="38"/>
        <v>0</v>
      </c>
      <c r="AB118" s="79">
        <f t="shared" si="61"/>
        <v>0</v>
      </c>
      <c r="AC118" s="79">
        <f t="shared" si="40"/>
        <v>0</v>
      </c>
      <c r="AD118" s="79">
        <f t="shared" si="41"/>
        <v>0</v>
      </c>
      <c r="AE118" s="79">
        <f t="shared" si="42"/>
        <v>4</v>
      </c>
      <c r="AF118" s="79">
        <f t="shared" si="43"/>
        <v>4</v>
      </c>
      <c r="AG118" s="79">
        <f t="shared" si="44"/>
        <v>0</v>
      </c>
      <c r="AH118" s="79">
        <f t="shared" si="45"/>
        <v>0</v>
      </c>
      <c r="AI118" s="79">
        <f t="shared" si="46"/>
        <v>0</v>
      </c>
      <c r="AJ118" s="79">
        <f t="shared" si="47"/>
        <v>0</v>
      </c>
      <c r="AK118" s="80">
        <f t="shared" si="48"/>
        <v>0</v>
      </c>
      <c r="AL118" s="80">
        <f t="shared" si="49"/>
        <v>0</v>
      </c>
      <c r="AM118" s="81">
        <f t="shared" si="50"/>
        <v>0</v>
      </c>
      <c r="AN118" s="77">
        <f t="shared" si="51"/>
        <v>0</v>
      </c>
      <c r="AO118" s="82">
        <v>41360</v>
      </c>
      <c r="AP118" s="13" t="s">
        <v>50</v>
      </c>
      <c r="AR118" s="13" t="str">
        <f t="shared" si="54"/>
        <v>GIBERT</v>
      </c>
      <c r="AS118" s="13" t="str">
        <f t="shared" si="55"/>
        <v>Michel</v>
      </c>
      <c r="AT118" s="13" t="str">
        <f t="shared" si="56"/>
        <v>UCF</v>
      </c>
      <c r="AU118" s="227">
        <f t="shared" si="53"/>
        <v>23138</v>
      </c>
      <c r="AV118" s="105" t="str">
        <f t="shared" si="57"/>
        <v>42</v>
      </c>
      <c r="AW118" s="13">
        <f t="shared" si="58"/>
        <v>4</v>
      </c>
      <c r="AX118" s="13">
        <f t="shared" si="59"/>
        <v>0</v>
      </c>
      <c r="AY118" s="13">
        <f t="shared" si="60"/>
        <v>0</v>
      </c>
    </row>
    <row r="119" spans="1:51" ht="13.5" customHeight="1" x14ac:dyDescent="0.25">
      <c r="A119" s="44" t="s">
        <v>225</v>
      </c>
      <c r="B119" s="45" t="s">
        <v>190</v>
      </c>
      <c r="C119" s="46" t="s">
        <v>478</v>
      </c>
      <c r="D119" s="47" t="s">
        <v>39</v>
      </c>
      <c r="E119" s="48">
        <v>25921</v>
      </c>
      <c r="F119" s="49"/>
      <c r="G119" s="50"/>
      <c r="H119" s="50"/>
      <c r="I119" s="51"/>
      <c r="J119" s="50"/>
      <c r="K119" s="50"/>
      <c r="L119" s="52"/>
      <c r="M119" s="52"/>
      <c r="N119" s="50"/>
      <c r="O119" s="50"/>
      <c r="P119" s="51"/>
      <c r="Q119" s="50" t="s">
        <v>56</v>
      </c>
      <c r="R119" s="50"/>
      <c r="S119" s="52"/>
      <c r="T119" s="52"/>
      <c r="U119" s="53"/>
      <c r="V119" s="52"/>
      <c r="W119" s="54"/>
      <c r="X119" s="58">
        <f t="shared" si="63"/>
        <v>0</v>
      </c>
      <c r="Y119" s="65">
        <f t="shared" si="64"/>
        <v>0</v>
      </c>
      <c r="Z119" s="55">
        <f t="shared" si="37"/>
        <v>0</v>
      </c>
      <c r="AA119" s="55">
        <f t="shared" si="38"/>
        <v>2</v>
      </c>
      <c r="AB119" s="55">
        <f t="shared" si="61"/>
        <v>2</v>
      </c>
      <c r="AC119" s="55">
        <f t="shared" si="40"/>
        <v>0</v>
      </c>
      <c r="AD119" s="55">
        <f t="shared" si="41"/>
        <v>0</v>
      </c>
      <c r="AE119" s="55">
        <f t="shared" si="42"/>
        <v>0</v>
      </c>
      <c r="AF119" s="55">
        <f t="shared" si="43"/>
        <v>0</v>
      </c>
      <c r="AG119" s="55">
        <f t="shared" si="44"/>
        <v>0</v>
      </c>
      <c r="AH119" s="55">
        <f t="shared" si="45"/>
        <v>0</v>
      </c>
      <c r="AI119" s="55">
        <f t="shared" si="46"/>
        <v>0</v>
      </c>
      <c r="AJ119" s="55">
        <f t="shared" si="47"/>
        <v>0</v>
      </c>
      <c r="AK119" s="56">
        <f t="shared" si="48"/>
        <v>0</v>
      </c>
      <c r="AL119" s="56">
        <f t="shared" si="49"/>
        <v>0</v>
      </c>
      <c r="AM119" s="57">
        <f t="shared" si="50"/>
        <v>0</v>
      </c>
      <c r="AN119" s="58">
        <f t="shared" si="51"/>
        <v>0</v>
      </c>
      <c r="AO119" s="59">
        <v>41358</v>
      </c>
      <c r="AP119" s="13" t="s">
        <v>122</v>
      </c>
      <c r="AR119" s="13" t="str">
        <f t="shared" si="54"/>
        <v>GIRAUDIER</v>
      </c>
      <c r="AS119" s="13" t="str">
        <f t="shared" si="55"/>
        <v>François</v>
      </c>
      <c r="AT119" s="13" t="str">
        <f t="shared" si="56"/>
        <v>Briennon Vélo Passion</v>
      </c>
      <c r="AU119" s="227">
        <f t="shared" si="53"/>
        <v>25921</v>
      </c>
      <c r="AV119" s="105" t="str">
        <f t="shared" si="57"/>
        <v>42</v>
      </c>
      <c r="AW119" s="13">
        <f t="shared" si="58"/>
        <v>2</v>
      </c>
      <c r="AX119" s="13">
        <f t="shared" si="59"/>
        <v>0</v>
      </c>
      <c r="AY119" s="13">
        <f t="shared" si="60"/>
        <v>0</v>
      </c>
    </row>
    <row r="120" spans="1:51" s="13" customFormat="1" ht="13.5" customHeight="1" x14ac:dyDescent="0.25">
      <c r="A120" s="66" t="s">
        <v>225</v>
      </c>
      <c r="B120" s="67" t="s">
        <v>226</v>
      </c>
      <c r="C120" s="68" t="s">
        <v>337</v>
      </c>
      <c r="D120" s="69" t="s">
        <v>39</v>
      </c>
      <c r="E120" s="70">
        <v>34072</v>
      </c>
      <c r="F120" s="71"/>
      <c r="G120" s="72"/>
      <c r="H120" s="72"/>
      <c r="I120" s="73"/>
      <c r="J120" s="72"/>
      <c r="K120" s="72"/>
      <c r="L120" s="74"/>
      <c r="M120" s="74"/>
      <c r="N120" s="72"/>
      <c r="O120" s="72"/>
      <c r="P120" s="73"/>
      <c r="Q120" s="72"/>
      <c r="R120" s="72" t="s">
        <v>56</v>
      </c>
      <c r="S120" s="74"/>
      <c r="T120" s="74"/>
      <c r="U120" s="75"/>
      <c r="V120" s="74"/>
      <c r="W120" s="76"/>
      <c r="X120" s="77">
        <f t="shared" si="63"/>
        <v>0</v>
      </c>
      <c r="Y120" s="78">
        <f t="shared" si="64"/>
        <v>0</v>
      </c>
      <c r="Z120" s="79">
        <f t="shared" si="37"/>
        <v>0</v>
      </c>
      <c r="AA120" s="79">
        <f t="shared" si="38"/>
        <v>0</v>
      </c>
      <c r="AB120" s="79">
        <f t="shared" si="61"/>
        <v>0</v>
      </c>
      <c r="AC120" s="79">
        <f t="shared" si="40"/>
        <v>3</v>
      </c>
      <c r="AD120" s="79">
        <f t="shared" si="41"/>
        <v>3</v>
      </c>
      <c r="AE120" s="79">
        <f t="shared" si="42"/>
        <v>0</v>
      </c>
      <c r="AF120" s="79">
        <f t="shared" si="43"/>
        <v>0</v>
      </c>
      <c r="AG120" s="79">
        <f t="shared" si="44"/>
        <v>0</v>
      </c>
      <c r="AH120" s="79">
        <f t="shared" si="45"/>
        <v>0</v>
      </c>
      <c r="AI120" s="79">
        <f t="shared" si="46"/>
        <v>0</v>
      </c>
      <c r="AJ120" s="79">
        <f t="shared" si="47"/>
        <v>0</v>
      </c>
      <c r="AK120" s="80">
        <f t="shared" si="48"/>
        <v>0</v>
      </c>
      <c r="AL120" s="80">
        <f t="shared" si="49"/>
        <v>0</v>
      </c>
      <c r="AM120" s="81">
        <f t="shared" si="50"/>
        <v>0</v>
      </c>
      <c r="AN120" s="77">
        <f t="shared" si="51"/>
        <v>0</v>
      </c>
      <c r="AO120" s="82">
        <v>41358</v>
      </c>
      <c r="AP120" s="13" t="s">
        <v>50</v>
      </c>
      <c r="AQ120" s="4"/>
      <c r="AR120" s="13" t="str">
        <f t="shared" si="54"/>
        <v>GIRAUDIER</v>
      </c>
      <c r="AS120" s="13" t="str">
        <f t="shared" si="55"/>
        <v>Brendan</v>
      </c>
      <c r="AT120" s="13" t="str">
        <f t="shared" si="56"/>
        <v>VC Villerest</v>
      </c>
      <c r="AU120" s="227">
        <f t="shared" si="53"/>
        <v>34072</v>
      </c>
      <c r="AV120" s="105" t="str">
        <f t="shared" si="57"/>
        <v>42</v>
      </c>
      <c r="AW120" s="13">
        <f t="shared" si="58"/>
        <v>3</v>
      </c>
      <c r="AX120" s="13">
        <f t="shared" si="59"/>
        <v>0</v>
      </c>
      <c r="AY120" s="13">
        <f t="shared" si="60"/>
        <v>0</v>
      </c>
    </row>
    <row r="121" spans="1:51" ht="13.5" customHeight="1" x14ac:dyDescent="0.25">
      <c r="A121" s="44" t="s">
        <v>420</v>
      </c>
      <c r="B121" s="45" t="s">
        <v>142</v>
      </c>
      <c r="C121" s="46" t="s">
        <v>414</v>
      </c>
      <c r="D121" s="47" t="s">
        <v>29</v>
      </c>
      <c r="E121" s="48">
        <v>35353</v>
      </c>
      <c r="F121" s="49" t="s">
        <v>56</v>
      </c>
      <c r="G121" s="50"/>
      <c r="H121" s="50"/>
      <c r="I121" s="51"/>
      <c r="J121" s="50"/>
      <c r="K121" s="50"/>
      <c r="L121" s="52"/>
      <c r="M121" s="52"/>
      <c r="N121" s="50"/>
      <c r="O121" s="50"/>
      <c r="P121" s="51"/>
      <c r="Q121" s="50" t="s">
        <v>56</v>
      </c>
      <c r="R121" s="50"/>
      <c r="S121" s="52"/>
      <c r="T121" s="52"/>
      <c r="U121" s="53"/>
      <c r="V121" s="52"/>
      <c r="W121" s="54"/>
      <c r="X121" s="58">
        <f t="shared" si="63"/>
        <v>0.5</v>
      </c>
      <c r="Y121" s="65">
        <f t="shared" si="64"/>
        <v>0</v>
      </c>
      <c r="Z121" s="55">
        <f t="shared" si="37"/>
        <v>0</v>
      </c>
      <c r="AA121" s="55">
        <f t="shared" si="38"/>
        <v>2</v>
      </c>
      <c r="AB121" s="55">
        <f t="shared" si="61"/>
        <v>0</v>
      </c>
      <c r="AC121" s="55">
        <f t="shared" si="40"/>
        <v>0</v>
      </c>
      <c r="AD121" s="55">
        <f t="shared" si="41"/>
        <v>0</v>
      </c>
      <c r="AE121" s="55">
        <f t="shared" si="42"/>
        <v>0</v>
      </c>
      <c r="AF121" s="55">
        <f t="shared" si="43"/>
        <v>0</v>
      </c>
      <c r="AG121" s="55">
        <f t="shared" si="44"/>
        <v>0</v>
      </c>
      <c r="AH121" s="55">
        <f t="shared" si="45"/>
        <v>0</v>
      </c>
      <c r="AI121" s="55">
        <f t="shared" si="46"/>
        <v>0</v>
      </c>
      <c r="AJ121" s="55">
        <f t="shared" si="47"/>
        <v>0</v>
      </c>
      <c r="AK121" s="56">
        <f t="shared" si="48"/>
        <v>0</v>
      </c>
      <c r="AL121" s="56">
        <f t="shared" si="49"/>
        <v>0</v>
      </c>
      <c r="AM121" s="57">
        <f t="shared" si="50"/>
        <v>0</v>
      </c>
      <c r="AN121" s="58">
        <f t="shared" si="51"/>
        <v>0</v>
      </c>
      <c r="AO121" s="63" t="s">
        <v>446</v>
      </c>
      <c r="AP121" s="62" t="s">
        <v>446</v>
      </c>
      <c r="AR121" s="13" t="str">
        <f t="shared" si="54"/>
        <v>GIRAUDON</v>
      </c>
      <c r="AS121" s="13" t="str">
        <f t="shared" si="55"/>
        <v>Romain</v>
      </c>
      <c r="AT121" s="13" t="str">
        <f t="shared" si="56"/>
        <v>AC Tarare POPEY</v>
      </c>
      <c r="AU121" s="227">
        <f t="shared" si="53"/>
        <v>35353</v>
      </c>
      <c r="AV121" s="105" t="str">
        <f t="shared" si="57"/>
        <v>69</v>
      </c>
      <c r="AW121" s="13">
        <f t="shared" si="58"/>
        <v>0</v>
      </c>
      <c r="AX121" s="13">
        <f t="shared" si="59"/>
        <v>0</v>
      </c>
      <c r="AY121" s="13">
        <f t="shared" si="60"/>
        <v>0</v>
      </c>
    </row>
    <row r="122" spans="1:51" ht="13.5" customHeight="1" x14ac:dyDescent="0.25">
      <c r="A122" s="66" t="s">
        <v>78</v>
      </c>
      <c r="B122" s="67" t="s">
        <v>15</v>
      </c>
      <c r="C122" s="68" t="s">
        <v>79</v>
      </c>
      <c r="D122" s="69" t="s">
        <v>29</v>
      </c>
      <c r="E122" s="70">
        <v>31246</v>
      </c>
      <c r="F122" s="71"/>
      <c r="G122" s="72" t="s">
        <v>56</v>
      </c>
      <c r="H122" s="72"/>
      <c r="I122" s="73"/>
      <c r="J122" s="72"/>
      <c r="K122" s="72"/>
      <c r="L122" s="74"/>
      <c r="M122" s="74"/>
      <c r="N122" s="72"/>
      <c r="O122" s="72"/>
      <c r="P122" s="73"/>
      <c r="Q122" s="72" t="s">
        <v>56</v>
      </c>
      <c r="R122" s="72"/>
      <c r="S122" s="74"/>
      <c r="T122" s="74"/>
      <c r="U122" s="75"/>
      <c r="V122" s="74"/>
      <c r="W122" s="76"/>
      <c r="X122" s="77">
        <f t="shared" si="63"/>
        <v>0</v>
      </c>
      <c r="Y122" s="78">
        <f t="shared" si="64"/>
        <v>1</v>
      </c>
      <c r="Z122" s="79">
        <f t="shared" si="37"/>
        <v>1</v>
      </c>
      <c r="AA122" s="79">
        <f t="shared" si="38"/>
        <v>2</v>
      </c>
      <c r="AB122" s="79">
        <f t="shared" si="61"/>
        <v>0</v>
      </c>
      <c r="AC122" s="79">
        <f t="shared" si="40"/>
        <v>0</v>
      </c>
      <c r="AD122" s="79">
        <f t="shared" si="41"/>
        <v>0</v>
      </c>
      <c r="AE122" s="79">
        <f t="shared" si="42"/>
        <v>0</v>
      </c>
      <c r="AF122" s="79">
        <f t="shared" si="43"/>
        <v>0</v>
      </c>
      <c r="AG122" s="79">
        <f t="shared" si="44"/>
        <v>0</v>
      </c>
      <c r="AH122" s="79">
        <f t="shared" si="45"/>
        <v>0</v>
      </c>
      <c r="AI122" s="79">
        <f t="shared" si="46"/>
        <v>0</v>
      </c>
      <c r="AJ122" s="79">
        <f t="shared" si="47"/>
        <v>0</v>
      </c>
      <c r="AK122" s="80">
        <f t="shared" si="48"/>
        <v>0</v>
      </c>
      <c r="AL122" s="80">
        <f t="shared" si="49"/>
        <v>0</v>
      </c>
      <c r="AM122" s="81">
        <f t="shared" si="50"/>
        <v>0</v>
      </c>
      <c r="AN122" s="77">
        <f t="shared" si="51"/>
        <v>0</v>
      </c>
      <c r="AO122" s="82">
        <v>41292</v>
      </c>
      <c r="AP122" s="13" t="s">
        <v>50</v>
      </c>
      <c r="AR122" s="13" t="str">
        <f t="shared" si="54"/>
        <v>GLEIZAL</v>
      </c>
      <c r="AS122" s="13" t="str">
        <f t="shared" si="55"/>
        <v>Florent</v>
      </c>
      <c r="AT122" s="13" t="str">
        <f t="shared" si="56"/>
        <v>AC Moulin à Vent</v>
      </c>
      <c r="AU122" s="227">
        <f t="shared" si="53"/>
        <v>31246</v>
      </c>
      <c r="AV122" s="105" t="str">
        <f t="shared" si="57"/>
        <v>69</v>
      </c>
      <c r="AW122" s="13">
        <f t="shared" si="58"/>
        <v>1</v>
      </c>
      <c r="AX122" s="13">
        <f t="shared" si="59"/>
        <v>0</v>
      </c>
      <c r="AY122" s="13">
        <f t="shared" si="60"/>
        <v>0</v>
      </c>
    </row>
    <row r="123" spans="1:51" ht="13.5" customHeight="1" x14ac:dyDescent="0.25">
      <c r="A123" s="44" t="s">
        <v>407</v>
      </c>
      <c r="B123" s="45" t="s">
        <v>176</v>
      </c>
      <c r="C123" s="46" t="s">
        <v>46</v>
      </c>
      <c r="D123" s="47" t="s">
        <v>29</v>
      </c>
      <c r="E123" s="48">
        <v>30354</v>
      </c>
      <c r="F123" s="49"/>
      <c r="G123" s="50" t="s">
        <v>56</v>
      </c>
      <c r="H123" s="50"/>
      <c r="I123" s="51" t="s">
        <v>56</v>
      </c>
      <c r="J123" s="50"/>
      <c r="K123" s="50"/>
      <c r="L123" s="52"/>
      <c r="M123" s="52"/>
      <c r="N123" s="50"/>
      <c r="O123" s="50"/>
      <c r="P123" s="51"/>
      <c r="Q123" s="50"/>
      <c r="R123" s="50"/>
      <c r="S123" s="52"/>
      <c r="T123" s="52"/>
      <c r="U123" s="53"/>
      <c r="V123" s="52"/>
      <c r="W123" s="54"/>
      <c r="X123" s="58">
        <f t="shared" si="63"/>
        <v>0</v>
      </c>
      <c r="Y123" s="65">
        <f t="shared" si="64"/>
        <v>1</v>
      </c>
      <c r="Z123" s="55">
        <f t="shared" si="37"/>
        <v>1</v>
      </c>
      <c r="AA123" s="55">
        <f t="shared" si="38"/>
        <v>2</v>
      </c>
      <c r="AB123" s="55">
        <f t="shared" si="61"/>
        <v>0</v>
      </c>
      <c r="AC123" s="55">
        <f t="shared" si="40"/>
        <v>0</v>
      </c>
      <c r="AD123" s="55">
        <f t="shared" si="41"/>
        <v>0</v>
      </c>
      <c r="AE123" s="55">
        <f t="shared" si="42"/>
        <v>0</v>
      </c>
      <c r="AF123" s="55">
        <f t="shared" si="43"/>
        <v>0</v>
      </c>
      <c r="AG123" s="55">
        <f t="shared" si="44"/>
        <v>0</v>
      </c>
      <c r="AH123" s="55">
        <f t="shared" si="45"/>
        <v>0</v>
      </c>
      <c r="AI123" s="55">
        <f t="shared" si="46"/>
        <v>0</v>
      </c>
      <c r="AJ123" s="55">
        <f t="shared" si="47"/>
        <v>0</v>
      </c>
      <c r="AK123" s="56">
        <f t="shared" si="48"/>
        <v>0</v>
      </c>
      <c r="AL123" s="56">
        <f t="shared" si="49"/>
        <v>0</v>
      </c>
      <c r="AM123" s="57">
        <f t="shared" si="50"/>
        <v>0</v>
      </c>
      <c r="AN123" s="58">
        <f t="shared" si="51"/>
        <v>0</v>
      </c>
      <c r="AO123" s="59">
        <v>41347</v>
      </c>
      <c r="AP123" s="13" t="s">
        <v>50</v>
      </c>
      <c r="AR123" s="13" t="str">
        <f t="shared" si="54"/>
        <v>GOIFFON</v>
      </c>
      <c r="AS123" s="13" t="str">
        <f t="shared" si="55"/>
        <v>Fabien</v>
      </c>
      <c r="AT123" s="13" t="str">
        <f t="shared" si="56"/>
        <v>VC Limas</v>
      </c>
      <c r="AU123" s="227">
        <f t="shared" si="53"/>
        <v>30354</v>
      </c>
      <c r="AV123" s="105" t="str">
        <f t="shared" si="57"/>
        <v>69</v>
      </c>
      <c r="AW123" s="13">
        <f t="shared" si="58"/>
        <v>1</v>
      </c>
      <c r="AX123" s="13">
        <f t="shared" si="59"/>
        <v>0</v>
      </c>
      <c r="AY123" s="13">
        <f t="shared" si="60"/>
        <v>0</v>
      </c>
    </row>
    <row r="124" spans="1:51" ht="13.5" customHeight="1" x14ac:dyDescent="0.25">
      <c r="A124" s="66" t="s">
        <v>30</v>
      </c>
      <c r="B124" s="67" t="s">
        <v>31</v>
      </c>
      <c r="C124" s="68" t="s">
        <v>32</v>
      </c>
      <c r="D124" s="69" t="s">
        <v>23</v>
      </c>
      <c r="E124" s="70">
        <v>15216</v>
      </c>
      <c r="F124" s="71"/>
      <c r="G124" s="72"/>
      <c r="H124" s="72"/>
      <c r="I124" s="73"/>
      <c r="J124" s="72"/>
      <c r="K124" s="72"/>
      <c r="L124" s="74"/>
      <c r="M124" s="74"/>
      <c r="N124" s="72"/>
      <c r="O124" s="72"/>
      <c r="P124" s="73"/>
      <c r="Q124" s="72"/>
      <c r="R124" s="72"/>
      <c r="S124" s="74"/>
      <c r="T124" s="74" t="s">
        <v>56</v>
      </c>
      <c r="U124" s="75"/>
      <c r="V124" s="74"/>
      <c r="W124" s="76"/>
      <c r="X124" s="77">
        <f t="shared" si="63"/>
        <v>0</v>
      </c>
      <c r="Y124" s="78">
        <v>0</v>
      </c>
      <c r="Z124" s="79"/>
      <c r="AA124" s="79"/>
      <c r="AB124" s="79"/>
      <c r="AC124" s="79"/>
      <c r="AD124" s="79"/>
      <c r="AE124" s="79"/>
      <c r="AF124" s="79">
        <v>4</v>
      </c>
      <c r="AG124" s="79"/>
      <c r="AH124" s="79"/>
      <c r="AI124" s="79"/>
      <c r="AJ124" s="79"/>
      <c r="AK124" s="80"/>
      <c r="AL124" s="80"/>
      <c r="AM124" s="81"/>
      <c r="AN124" s="77"/>
      <c r="AO124" s="82">
        <v>41347</v>
      </c>
      <c r="AP124" s="15"/>
      <c r="AQ124" s="15" t="s">
        <v>127</v>
      </c>
      <c r="AR124" s="13" t="str">
        <f t="shared" si="54"/>
        <v>GOLLINUCCI</v>
      </c>
      <c r="AS124" s="13" t="str">
        <f t="shared" si="55"/>
        <v>André</v>
      </c>
      <c r="AT124" s="13" t="str">
        <f t="shared" si="56"/>
        <v>VC Lagnieu</v>
      </c>
      <c r="AU124" s="227">
        <f t="shared" si="53"/>
        <v>15216</v>
      </c>
      <c r="AV124" s="105" t="str">
        <f t="shared" si="57"/>
        <v>01</v>
      </c>
      <c r="AW124" s="13">
        <f t="shared" si="58"/>
        <v>4</v>
      </c>
      <c r="AX124" s="13">
        <f t="shared" si="59"/>
        <v>0</v>
      </c>
      <c r="AY124" s="13">
        <f t="shared" si="60"/>
        <v>0</v>
      </c>
    </row>
    <row r="125" spans="1:51" ht="13.5" customHeight="1" x14ac:dyDescent="0.25">
      <c r="A125" s="44" t="s">
        <v>227</v>
      </c>
      <c r="B125" s="45" t="str">
        <f>VLOOKUP(A125,[1]Liste!C82:D810,2,FALSE)</f>
        <v>Gérard</v>
      </c>
      <c r="C125" s="46" t="s">
        <v>32</v>
      </c>
      <c r="D125" s="47" t="s">
        <v>23</v>
      </c>
      <c r="E125" s="48">
        <v>19823</v>
      </c>
      <c r="F125" s="49"/>
      <c r="G125" s="50"/>
      <c r="H125" s="50"/>
      <c r="I125" s="51"/>
      <c r="J125" s="50"/>
      <c r="K125" s="50"/>
      <c r="L125" s="52"/>
      <c r="M125" s="52"/>
      <c r="N125" s="50"/>
      <c r="O125" s="50"/>
      <c r="P125" s="51"/>
      <c r="Q125" s="50"/>
      <c r="R125" s="50"/>
      <c r="S125" s="52"/>
      <c r="T125" s="52" t="s">
        <v>56</v>
      </c>
      <c r="U125" s="53"/>
      <c r="V125" s="52"/>
      <c r="W125" s="54"/>
      <c r="X125" s="58">
        <f t="shared" si="63"/>
        <v>0</v>
      </c>
      <c r="Y125" s="65">
        <f t="shared" ref="Y125:Y167" si="65">IF(OR(G125="X",P125="X",),1,0)</f>
        <v>0</v>
      </c>
      <c r="Z125" s="55">
        <f t="shared" ref="Z125:Z167" si="66">IF((Y125-X125&gt;=1),1,0)</f>
        <v>0</v>
      </c>
      <c r="AA125" s="55">
        <f t="shared" ref="AA125:AA167" si="67">IF(OR(H125="X",I125="X",Q125="X",),2,0)</f>
        <v>0</v>
      </c>
      <c r="AB125" s="55">
        <f t="shared" ref="AB125:AB167" si="68">IF(AND(AA125-Y125&gt;=2,X125=0),2,0)</f>
        <v>0</v>
      </c>
      <c r="AC125" s="55">
        <f t="shared" ref="AC125:AC167" si="69">IF(OR(J125="X",R125="X",),3,0)</f>
        <v>0</v>
      </c>
      <c r="AD125" s="55">
        <f t="shared" ref="AD125:AD167" si="70">IF(AND(AC125-AB125-Y125&gt;=3,X125=0),3,0)</f>
        <v>0</v>
      </c>
      <c r="AE125" s="55">
        <f t="shared" ref="AE125:AE167" si="71">IF(OR(K125="X",S125="X",O125="x",W125="x",),4,0)</f>
        <v>0</v>
      </c>
      <c r="AF125" s="55">
        <f t="shared" ref="AF125:AF167" si="72">IF(AND((AE125-AD125-AB125-Y125&gt;=4),(E125&lt;$B$1),(X125=0)),4,0)</f>
        <v>0</v>
      </c>
      <c r="AG125" s="55">
        <f t="shared" ref="AG125:AG167" si="73">IF(OR(L125="X",T125="X",O125="x",W125="x",),5,0)</f>
        <v>5</v>
      </c>
      <c r="AH125" s="55">
        <f t="shared" ref="AH125:AH167" si="74">IF(OR((AG125-AF125-AD125-AB125-Y125&gt;=5),(E125&gt;$B$1)),5,0)</f>
        <v>5</v>
      </c>
      <c r="AI125" s="55">
        <f t="shared" ref="AI125:AI167" si="75">IF(OR(M125="X",U125="X",),6,0)</f>
        <v>0</v>
      </c>
      <c r="AJ125" s="55">
        <f t="shared" ref="AJ125:AJ167" si="76">IF((AI125-AH125-AF125-AD125-AB125-Y125&gt;=6),6,0)</f>
        <v>0</v>
      </c>
      <c r="AK125" s="56">
        <f t="shared" ref="AK125:AK167" si="77">IF(U125="x",7,0)</f>
        <v>0</v>
      </c>
      <c r="AL125" s="56">
        <f t="shared" ref="AL125:AL167" si="78">IF((AK125-AJ125-AH125-AF125-AD125-AB125-Y125&gt;=7),"F",0)</f>
        <v>0</v>
      </c>
      <c r="AM125" s="57">
        <f t="shared" ref="AM125:AM167" si="79">IF(OR(N125="X",V125="X",),8,0)</f>
        <v>0</v>
      </c>
      <c r="AN125" s="58">
        <f t="shared" ref="AN125:AN167" si="80">IF((AM125=8),"M",0)</f>
        <v>0</v>
      </c>
      <c r="AO125" s="59">
        <v>41333</v>
      </c>
      <c r="AP125" s="13" t="s">
        <v>50</v>
      </c>
      <c r="AR125" s="13" t="str">
        <f t="shared" si="54"/>
        <v>GONZALES</v>
      </c>
      <c r="AS125" s="13" t="str">
        <f t="shared" si="55"/>
        <v>Gérard</v>
      </c>
      <c r="AT125" s="13" t="str">
        <f t="shared" si="56"/>
        <v>VC Lagnieu</v>
      </c>
      <c r="AU125" s="227">
        <f t="shared" si="53"/>
        <v>19823</v>
      </c>
      <c r="AV125" s="105" t="str">
        <f t="shared" si="57"/>
        <v>01</v>
      </c>
      <c r="AW125" s="13">
        <f t="shared" si="58"/>
        <v>5</v>
      </c>
      <c r="AX125" s="13">
        <f t="shared" si="59"/>
        <v>0</v>
      </c>
      <c r="AY125" s="13">
        <f t="shared" si="60"/>
        <v>0</v>
      </c>
    </row>
    <row r="126" spans="1:51" ht="13.5" customHeight="1" x14ac:dyDescent="0.25">
      <c r="A126" s="66" t="s">
        <v>228</v>
      </c>
      <c r="B126" s="67" t="s">
        <v>125</v>
      </c>
      <c r="C126" s="68" t="s">
        <v>324</v>
      </c>
      <c r="D126" s="69" t="s">
        <v>39</v>
      </c>
      <c r="E126" s="70">
        <v>20602</v>
      </c>
      <c r="F126" s="71"/>
      <c r="G126" s="72"/>
      <c r="H126" s="72"/>
      <c r="I126" s="73"/>
      <c r="J126" s="72"/>
      <c r="K126" s="72"/>
      <c r="L126" s="74"/>
      <c r="M126" s="74"/>
      <c r="N126" s="72"/>
      <c r="O126" s="72"/>
      <c r="P126" s="73"/>
      <c r="Q126" s="72"/>
      <c r="R126" s="72"/>
      <c r="S126" s="74"/>
      <c r="T126" s="74" t="s">
        <v>56</v>
      </c>
      <c r="U126" s="75"/>
      <c r="V126" s="74"/>
      <c r="W126" s="76"/>
      <c r="X126" s="77">
        <f t="shared" si="63"/>
        <v>0</v>
      </c>
      <c r="Y126" s="78">
        <f t="shared" si="65"/>
        <v>0</v>
      </c>
      <c r="Z126" s="79">
        <f t="shared" si="66"/>
        <v>0</v>
      </c>
      <c r="AA126" s="79">
        <f t="shared" si="67"/>
        <v>0</v>
      </c>
      <c r="AB126" s="79">
        <f t="shared" si="68"/>
        <v>0</v>
      </c>
      <c r="AC126" s="79">
        <f t="shared" si="69"/>
        <v>0</v>
      </c>
      <c r="AD126" s="79">
        <f t="shared" si="70"/>
        <v>0</v>
      </c>
      <c r="AE126" s="79">
        <f t="shared" si="71"/>
        <v>0</v>
      </c>
      <c r="AF126" s="79">
        <f t="shared" si="72"/>
        <v>0</v>
      </c>
      <c r="AG126" s="79">
        <f t="shared" si="73"/>
        <v>5</v>
      </c>
      <c r="AH126" s="79">
        <f t="shared" si="74"/>
        <v>5</v>
      </c>
      <c r="AI126" s="79">
        <f t="shared" si="75"/>
        <v>0</v>
      </c>
      <c r="AJ126" s="79">
        <f t="shared" si="76"/>
        <v>0</v>
      </c>
      <c r="AK126" s="80">
        <f t="shared" si="77"/>
        <v>0</v>
      </c>
      <c r="AL126" s="80">
        <f t="shared" si="78"/>
        <v>0</v>
      </c>
      <c r="AM126" s="81">
        <f t="shared" si="79"/>
        <v>0</v>
      </c>
      <c r="AN126" s="77">
        <f t="shared" si="80"/>
        <v>0</v>
      </c>
      <c r="AO126" s="82">
        <v>41339</v>
      </c>
      <c r="AP126" s="4" t="s">
        <v>50</v>
      </c>
      <c r="AR126" s="13" t="str">
        <f t="shared" si="54"/>
        <v>GOUJAT</v>
      </c>
      <c r="AS126" s="13" t="str">
        <f t="shared" si="55"/>
        <v>Serge</v>
      </c>
      <c r="AT126" s="13" t="str">
        <f t="shared" si="56"/>
        <v>Dynamic Vélo Riorges</v>
      </c>
      <c r="AU126" s="227">
        <f t="shared" si="53"/>
        <v>20602</v>
      </c>
      <c r="AV126" s="105" t="str">
        <f t="shared" si="57"/>
        <v>42</v>
      </c>
      <c r="AW126" s="13">
        <f t="shared" si="58"/>
        <v>5</v>
      </c>
      <c r="AX126" s="13">
        <f t="shared" si="59"/>
        <v>0</v>
      </c>
      <c r="AY126" s="13">
        <f t="shared" si="60"/>
        <v>0</v>
      </c>
    </row>
    <row r="127" spans="1:51" s="13" customFormat="1" ht="13.5" customHeight="1" x14ac:dyDescent="0.25">
      <c r="A127" s="44" t="s">
        <v>229</v>
      </c>
      <c r="B127" s="45" t="s">
        <v>98</v>
      </c>
      <c r="C127" s="46" t="s">
        <v>305</v>
      </c>
      <c r="D127" s="47" t="s">
        <v>23</v>
      </c>
      <c r="E127" s="48">
        <v>29976</v>
      </c>
      <c r="F127" s="49"/>
      <c r="G127" s="50"/>
      <c r="H127" s="50"/>
      <c r="I127" s="51"/>
      <c r="J127" s="50" t="s">
        <v>56</v>
      </c>
      <c r="K127" s="50"/>
      <c r="L127" s="52"/>
      <c r="M127" s="52"/>
      <c r="N127" s="50"/>
      <c r="O127" s="50"/>
      <c r="P127" s="51"/>
      <c r="Q127" s="50"/>
      <c r="R127" s="50"/>
      <c r="S127" s="52"/>
      <c r="T127" s="52"/>
      <c r="U127" s="53"/>
      <c r="V127" s="52"/>
      <c r="W127" s="54"/>
      <c r="X127" s="58">
        <f t="shared" si="63"/>
        <v>0</v>
      </c>
      <c r="Y127" s="65">
        <f t="shared" si="65"/>
        <v>0</v>
      </c>
      <c r="Z127" s="55">
        <f t="shared" si="66"/>
        <v>0</v>
      </c>
      <c r="AA127" s="55">
        <f t="shared" si="67"/>
        <v>0</v>
      </c>
      <c r="AB127" s="55">
        <f t="shared" si="68"/>
        <v>0</v>
      </c>
      <c r="AC127" s="55">
        <f t="shared" si="69"/>
        <v>3</v>
      </c>
      <c r="AD127" s="55">
        <f t="shared" si="70"/>
        <v>3</v>
      </c>
      <c r="AE127" s="55">
        <f t="shared" si="71"/>
        <v>0</v>
      </c>
      <c r="AF127" s="55">
        <f t="shared" si="72"/>
        <v>0</v>
      </c>
      <c r="AG127" s="55">
        <f t="shared" si="73"/>
        <v>0</v>
      </c>
      <c r="AH127" s="55">
        <f t="shared" si="74"/>
        <v>0</v>
      </c>
      <c r="AI127" s="55">
        <f t="shared" si="75"/>
        <v>0</v>
      </c>
      <c r="AJ127" s="55">
        <f t="shared" si="76"/>
        <v>0</v>
      </c>
      <c r="AK127" s="56">
        <f t="shared" si="77"/>
        <v>0</v>
      </c>
      <c r="AL127" s="56">
        <f t="shared" si="78"/>
        <v>0</v>
      </c>
      <c r="AM127" s="57">
        <f t="shared" si="79"/>
        <v>0</v>
      </c>
      <c r="AN127" s="58">
        <f t="shared" si="80"/>
        <v>0</v>
      </c>
      <c r="AO127" s="59">
        <v>41328</v>
      </c>
      <c r="AP127" s="13" t="s">
        <v>122</v>
      </c>
      <c r="AQ127" s="4"/>
      <c r="AR127" s="13" t="str">
        <f t="shared" si="54"/>
        <v>GOURLAND</v>
      </c>
      <c r="AS127" s="13" t="str">
        <f t="shared" si="55"/>
        <v>David</v>
      </c>
      <c r="AT127" s="13" t="str">
        <f t="shared" si="56"/>
        <v>St Denis Cyclisme</v>
      </c>
      <c r="AU127" s="227">
        <f t="shared" si="53"/>
        <v>29976</v>
      </c>
      <c r="AV127" s="105" t="str">
        <f t="shared" si="57"/>
        <v>01</v>
      </c>
      <c r="AW127" s="13">
        <f t="shared" si="58"/>
        <v>3</v>
      </c>
      <c r="AX127" s="13">
        <f t="shared" si="59"/>
        <v>0</v>
      </c>
      <c r="AY127" s="13">
        <f t="shared" si="60"/>
        <v>0</v>
      </c>
    </row>
    <row r="128" spans="1:51" ht="13.5" customHeight="1" x14ac:dyDescent="0.25">
      <c r="A128" s="66" t="s">
        <v>108</v>
      </c>
      <c r="B128" s="67" t="s">
        <v>27</v>
      </c>
      <c r="C128" s="68" t="s">
        <v>105</v>
      </c>
      <c r="D128" s="69" t="s">
        <v>39</v>
      </c>
      <c r="E128" s="70">
        <v>23773</v>
      </c>
      <c r="F128" s="71"/>
      <c r="G128" s="72"/>
      <c r="H128" s="72"/>
      <c r="I128" s="73"/>
      <c r="J128" s="72"/>
      <c r="K128" s="72"/>
      <c r="L128" s="74"/>
      <c r="M128" s="74"/>
      <c r="N128" s="72"/>
      <c r="O128" s="72"/>
      <c r="P128" s="73"/>
      <c r="Q128" s="72"/>
      <c r="R128" s="72"/>
      <c r="S128" s="74" t="s">
        <v>56</v>
      </c>
      <c r="T128" s="74"/>
      <c r="U128" s="75"/>
      <c r="V128" s="74"/>
      <c r="W128" s="76"/>
      <c r="X128" s="77">
        <f t="shared" si="63"/>
        <v>0</v>
      </c>
      <c r="Y128" s="78">
        <f t="shared" si="65"/>
        <v>0</v>
      </c>
      <c r="Z128" s="79">
        <f t="shared" si="66"/>
        <v>0</v>
      </c>
      <c r="AA128" s="79">
        <f t="shared" si="67"/>
        <v>0</v>
      </c>
      <c r="AB128" s="79">
        <f t="shared" si="68"/>
        <v>0</v>
      </c>
      <c r="AC128" s="79">
        <f t="shared" si="69"/>
        <v>0</v>
      </c>
      <c r="AD128" s="79">
        <f t="shared" si="70"/>
        <v>0</v>
      </c>
      <c r="AE128" s="79">
        <f t="shared" si="71"/>
        <v>4</v>
      </c>
      <c r="AF128" s="79">
        <f t="shared" si="72"/>
        <v>4</v>
      </c>
      <c r="AG128" s="79">
        <f t="shared" si="73"/>
        <v>0</v>
      </c>
      <c r="AH128" s="79">
        <f t="shared" si="74"/>
        <v>0</v>
      </c>
      <c r="AI128" s="79">
        <f t="shared" si="75"/>
        <v>0</v>
      </c>
      <c r="AJ128" s="79">
        <f t="shared" si="76"/>
        <v>0</v>
      </c>
      <c r="AK128" s="80">
        <f t="shared" si="77"/>
        <v>0</v>
      </c>
      <c r="AL128" s="80">
        <f t="shared" si="78"/>
        <v>0</v>
      </c>
      <c r="AM128" s="81">
        <f t="shared" si="79"/>
        <v>0</v>
      </c>
      <c r="AN128" s="77">
        <f t="shared" si="80"/>
        <v>0</v>
      </c>
      <c r="AO128" s="82">
        <v>41310</v>
      </c>
      <c r="AP128" s="13" t="s">
        <v>50</v>
      </c>
      <c r="AR128" s="13" t="str">
        <f t="shared" si="54"/>
        <v>GRANGER</v>
      </c>
      <c r="AS128" s="13" t="str">
        <f t="shared" si="55"/>
        <v>Philippe</v>
      </c>
      <c r="AT128" s="13" t="str">
        <f t="shared" si="56"/>
        <v>CO Roannais</v>
      </c>
      <c r="AU128" s="227">
        <f t="shared" si="53"/>
        <v>23773</v>
      </c>
      <c r="AV128" s="105" t="str">
        <f t="shared" si="57"/>
        <v>42</v>
      </c>
      <c r="AW128" s="13">
        <f t="shared" si="58"/>
        <v>4</v>
      </c>
      <c r="AX128" s="13">
        <f t="shared" si="59"/>
        <v>0</v>
      </c>
      <c r="AY128" s="13">
        <f t="shared" si="60"/>
        <v>0</v>
      </c>
    </row>
    <row r="129" spans="1:51" ht="13.5" customHeight="1" x14ac:dyDescent="0.25">
      <c r="A129" s="44" t="s">
        <v>230</v>
      </c>
      <c r="B129" s="45" t="s">
        <v>98</v>
      </c>
      <c r="C129" s="46" t="s">
        <v>387</v>
      </c>
      <c r="D129" s="47" t="s">
        <v>35</v>
      </c>
      <c r="E129" s="48">
        <v>26280</v>
      </c>
      <c r="F129" s="49"/>
      <c r="G129" s="50"/>
      <c r="H129" s="50" t="s">
        <v>56</v>
      </c>
      <c r="I129" s="51"/>
      <c r="J129" s="50" t="s">
        <v>56</v>
      </c>
      <c r="K129" s="50"/>
      <c r="L129" s="52"/>
      <c r="M129" s="52"/>
      <c r="N129" s="50"/>
      <c r="O129" s="50"/>
      <c r="P129" s="51"/>
      <c r="Q129" s="50"/>
      <c r="R129" s="50" t="s">
        <v>56</v>
      </c>
      <c r="S129" s="52"/>
      <c r="T129" s="52"/>
      <c r="U129" s="53"/>
      <c r="V129" s="52"/>
      <c r="W129" s="54"/>
      <c r="X129" s="58">
        <f t="shared" si="63"/>
        <v>0</v>
      </c>
      <c r="Y129" s="65">
        <f t="shared" si="65"/>
        <v>0</v>
      </c>
      <c r="Z129" s="55">
        <f t="shared" si="66"/>
        <v>0</v>
      </c>
      <c r="AA129" s="55">
        <f t="shared" si="67"/>
        <v>2</v>
      </c>
      <c r="AB129" s="55">
        <f t="shared" si="68"/>
        <v>2</v>
      </c>
      <c r="AC129" s="55">
        <f t="shared" si="69"/>
        <v>3</v>
      </c>
      <c r="AD129" s="55">
        <f t="shared" si="70"/>
        <v>0</v>
      </c>
      <c r="AE129" s="55">
        <f t="shared" si="71"/>
        <v>0</v>
      </c>
      <c r="AF129" s="55">
        <f t="shared" si="72"/>
        <v>0</v>
      </c>
      <c r="AG129" s="55">
        <f t="shared" si="73"/>
        <v>0</v>
      </c>
      <c r="AH129" s="55">
        <f t="shared" si="74"/>
        <v>0</v>
      </c>
      <c r="AI129" s="55">
        <f t="shared" si="75"/>
        <v>0</v>
      </c>
      <c r="AJ129" s="55">
        <f t="shared" si="76"/>
        <v>0</v>
      </c>
      <c r="AK129" s="56">
        <f t="shared" si="77"/>
        <v>0</v>
      </c>
      <c r="AL129" s="56">
        <f t="shared" si="78"/>
        <v>0</v>
      </c>
      <c r="AM129" s="57">
        <f t="shared" si="79"/>
        <v>0</v>
      </c>
      <c r="AN129" s="58">
        <f t="shared" si="80"/>
        <v>0</v>
      </c>
      <c r="AO129" s="59">
        <v>41344</v>
      </c>
      <c r="AP129" s="13" t="s">
        <v>50</v>
      </c>
      <c r="AR129" s="13" t="str">
        <f t="shared" si="54"/>
        <v>GRIMAUD</v>
      </c>
      <c r="AS129" s="13" t="str">
        <f t="shared" si="55"/>
        <v>David</v>
      </c>
      <c r="AT129" s="13" t="str">
        <f t="shared" si="56"/>
        <v>ASPTT Dijon</v>
      </c>
      <c r="AU129" s="227">
        <f t="shared" si="53"/>
        <v>26280</v>
      </c>
      <c r="AV129" s="105" t="str">
        <f t="shared" si="57"/>
        <v>21</v>
      </c>
      <c r="AW129" s="13">
        <f t="shared" si="58"/>
        <v>2</v>
      </c>
      <c r="AX129" s="13">
        <f t="shared" si="59"/>
        <v>0</v>
      </c>
      <c r="AY129" s="13">
        <f t="shared" si="60"/>
        <v>0</v>
      </c>
    </row>
    <row r="130" spans="1:51" ht="13.5" customHeight="1" x14ac:dyDescent="0.25">
      <c r="A130" s="66" t="s">
        <v>230</v>
      </c>
      <c r="B130" s="67" t="s">
        <v>223</v>
      </c>
      <c r="C130" s="68" t="s">
        <v>329</v>
      </c>
      <c r="D130" s="69" t="s">
        <v>294</v>
      </c>
      <c r="E130" s="70">
        <v>27011</v>
      </c>
      <c r="F130" s="71"/>
      <c r="G130" s="72"/>
      <c r="H130" s="72" t="s">
        <v>56</v>
      </c>
      <c r="I130" s="73"/>
      <c r="J130" s="72"/>
      <c r="K130" s="72" t="s">
        <v>56</v>
      </c>
      <c r="L130" s="74"/>
      <c r="M130" s="74"/>
      <c r="N130" s="72"/>
      <c r="O130" s="72"/>
      <c r="P130" s="73"/>
      <c r="Q130" s="72"/>
      <c r="R130" s="72"/>
      <c r="S130" s="74"/>
      <c r="T130" s="74"/>
      <c r="U130" s="75"/>
      <c r="V130" s="74"/>
      <c r="W130" s="76"/>
      <c r="X130" s="77">
        <f t="shared" si="63"/>
        <v>0</v>
      </c>
      <c r="Y130" s="78">
        <f t="shared" si="65"/>
        <v>0</v>
      </c>
      <c r="Z130" s="79">
        <f t="shared" si="66"/>
        <v>0</v>
      </c>
      <c r="AA130" s="79">
        <f t="shared" si="67"/>
        <v>2</v>
      </c>
      <c r="AB130" s="79">
        <f t="shared" si="68"/>
        <v>2</v>
      </c>
      <c r="AC130" s="79">
        <f t="shared" si="69"/>
        <v>0</v>
      </c>
      <c r="AD130" s="79">
        <f t="shared" si="70"/>
        <v>0</v>
      </c>
      <c r="AE130" s="79">
        <f t="shared" si="71"/>
        <v>4</v>
      </c>
      <c r="AF130" s="79">
        <f t="shared" si="72"/>
        <v>0</v>
      </c>
      <c r="AG130" s="79">
        <f t="shared" si="73"/>
        <v>0</v>
      </c>
      <c r="AH130" s="79">
        <f t="shared" si="74"/>
        <v>0</v>
      </c>
      <c r="AI130" s="79">
        <f t="shared" si="75"/>
        <v>0</v>
      </c>
      <c r="AJ130" s="79">
        <f t="shared" si="76"/>
        <v>0</v>
      </c>
      <c r="AK130" s="80">
        <f t="shared" si="77"/>
        <v>0</v>
      </c>
      <c r="AL130" s="80">
        <f t="shared" si="78"/>
        <v>0</v>
      </c>
      <c r="AM130" s="81">
        <f t="shared" si="79"/>
        <v>0</v>
      </c>
      <c r="AN130" s="77">
        <f t="shared" si="80"/>
        <v>0</v>
      </c>
      <c r="AO130" s="82">
        <v>41351</v>
      </c>
      <c r="AP130" s="13" t="s">
        <v>50</v>
      </c>
      <c r="AR130" s="13" t="str">
        <f t="shared" si="54"/>
        <v>GRIMAUD</v>
      </c>
      <c r="AS130" s="13" t="str">
        <f t="shared" si="55"/>
        <v>Alexandre</v>
      </c>
      <c r="AT130" s="13" t="str">
        <f t="shared" si="56"/>
        <v>Jura Dôlois Cyclisme</v>
      </c>
      <c r="AU130" s="227">
        <f t="shared" si="53"/>
        <v>27011</v>
      </c>
      <c r="AV130" s="105" t="str">
        <f t="shared" si="57"/>
        <v>39</v>
      </c>
      <c r="AW130" s="13">
        <f t="shared" si="58"/>
        <v>2</v>
      </c>
      <c r="AX130" s="13">
        <f t="shared" si="59"/>
        <v>0</v>
      </c>
      <c r="AY130" s="13">
        <f t="shared" si="60"/>
        <v>0</v>
      </c>
    </row>
    <row r="131" spans="1:51" s="13" customFormat="1" ht="13.5" customHeight="1" x14ac:dyDescent="0.25">
      <c r="A131" s="44" t="s">
        <v>231</v>
      </c>
      <c r="B131" s="45" t="s">
        <v>141</v>
      </c>
      <c r="C131" s="46" t="s">
        <v>329</v>
      </c>
      <c r="D131" s="47" t="s">
        <v>294</v>
      </c>
      <c r="E131" s="48">
        <v>17579</v>
      </c>
      <c r="F131" s="49"/>
      <c r="G131" s="50"/>
      <c r="H131" s="50"/>
      <c r="I131" s="51"/>
      <c r="J131" s="50"/>
      <c r="K131" s="50"/>
      <c r="L131" s="52" t="s">
        <v>56</v>
      </c>
      <c r="M131" s="52"/>
      <c r="N131" s="50"/>
      <c r="O131" s="50"/>
      <c r="P131" s="51"/>
      <c r="Q131" s="50"/>
      <c r="R131" s="50"/>
      <c r="S131" s="52"/>
      <c r="T131" s="52"/>
      <c r="U131" s="53"/>
      <c r="V131" s="52"/>
      <c r="W131" s="54"/>
      <c r="X131" s="58">
        <f t="shared" si="63"/>
        <v>0</v>
      </c>
      <c r="Y131" s="65">
        <f t="shared" si="65"/>
        <v>0</v>
      </c>
      <c r="Z131" s="55">
        <f t="shared" si="66"/>
        <v>0</v>
      </c>
      <c r="AA131" s="55">
        <f t="shared" si="67"/>
        <v>0</v>
      </c>
      <c r="AB131" s="55">
        <f t="shared" si="68"/>
        <v>0</v>
      </c>
      <c r="AC131" s="55">
        <f t="shared" si="69"/>
        <v>0</v>
      </c>
      <c r="AD131" s="55">
        <f t="shared" si="70"/>
        <v>0</v>
      </c>
      <c r="AE131" s="55">
        <f t="shared" si="71"/>
        <v>0</v>
      </c>
      <c r="AF131" s="55">
        <f t="shared" si="72"/>
        <v>0</v>
      </c>
      <c r="AG131" s="55">
        <f t="shared" si="73"/>
        <v>5</v>
      </c>
      <c r="AH131" s="55">
        <f t="shared" si="74"/>
        <v>5</v>
      </c>
      <c r="AI131" s="55">
        <f t="shared" si="75"/>
        <v>0</v>
      </c>
      <c r="AJ131" s="55">
        <f t="shared" si="76"/>
        <v>0</v>
      </c>
      <c r="AK131" s="56">
        <f t="shared" si="77"/>
        <v>0</v>
      </c>
      <c r="AL131" s="56">
        <f t="shared" si="78"/>
        <v>0</v>
      </c>
      <c r="AM131" s="57">
        <f t="shared" si="79"/>
        <v>0</v>
      </c>
      <c r="AN131" s="58">
        <f t="shared" si="80"/>
        <v>0</v>
      </c>
      <c r="AO131" s="59">
        <v>41347</v>
      </c>
      <c r="AP131" s="13" t="s">
        <v>50</v>
      </c>
      <c r="AR131" s="13" t="str">
        <f t="shared" si="54"/>
        <v>GROS</v>
      </c>
      <c r="AS131" s="13" t="str">
        <f t="shared" si="55"/>
        <v>Guy</v>
      </c>
      <c r="AT131" s="13" t="str">
        <f t="shared" si="56"/>
        <v>Jura Dôlois Cyclisme</v>
      </c>
      <c r="AU131" s="227">
        <f t="shared" si="53"/>
        <v>17579</v>
      </c>
      <c r="AV131" s="105" t="str">
        <f t="shared" si="57"/>
        <v>39</v>
      </c>
      <c r="AW131" s="13">
        <f t="shared" si="58"/>
        <v>5</v>
      </c>
      <c r="AX131" s="13">
        <f t="shared" si="59"/>
        <v>0</v>
      </c>
      <c r="AY131" s="13">
        <f t="shared" si="60"/>
        <v>0</v>
      </c>
    </row>
    <row r="132" spans="1:51" ht="13.5" customHeight="1" x14ac:dyDescent="0.25">
      <c r="A132" s="66" t="s">
        <v>479</v>
      </c>
      <c r="B132" s="67" t="s">
        <v>480</v>
      </c>
      <c r="C132" s="68" t="s">
        <v>481</v>
      </c>
      <c r="D132" s="69" t="s">
        <v>39</v>
      </c>
      <c r="E132" s="70">
        <v>30377</v>
      </c>
      <c r="F132" s="71"/>
      <c r="G132" s="72"/>
      <c r="H132" s="72"/>
      <c r="I132" s="73"/>
      <c r="J132" s="72"/>
      <c r="K132" s="72"/>
      <c r="L132" s="74"/>
      <c r="M132" s="74"/>
      <c r="N132" s="72"/>
      <c r="O132" s="72"/>
      <c r="P132" s="73"/>
      <c r="Q132" s="72"/>
      <c r="R132" s="72"/>
      <c r="S132" s="74" t="s">
        <v>56</v>
      </c>
      <c r="T132" s="74"/>
      <c r="U132" s="75"/>
      <c r="V132" s="74"/>
      <c r="W132" s="76"/>
      <c r="X132" s="77">
        <f t="shared" si="63"/>
        <v>0</v>
      </c>
      <c r="Y132" s="78">
        <f t="shared" si="65"/>
        <v>0</v>
      </c>
      <c r="Z132" s="79">
        <f t="shared" si="66"/>
        <v>0</v>
      </c>
      <c r="AA132" s="79">
        <f t="shared" si="67"/>
        <v>0</v>
      </c>
      <c r="AB132" s="79">
        <f t="shared" si="68"/>
        <v>0</v>
      </c>
      <c r="AC132" s="79">
        <f t="shared" si="69"/>
        <v>0</v>
      </c>
      <c r="AD132" s="79">
        <f t="shared" si="70"/>
        <v>0</v>
      </c>
      <c r="AE132" s="79">
        <f t="shared" si="71"/>
        <v>4</v>
      </c>
      <c r="AF132" s="79">
        <f t="shared" si="72"/>
        <v>4</v>
      </c>
      <c r="AG132" s="79">
        <f t="shared" si="73"/>
        <v>0</v>
      </c>
      <c r="AH132" s="79">
        <f t="shared" si="74"/>
        <v>0</v>
      </c>
      <c r="AI132" s="79">
        <f t="shared" si="75"/>
        <v>0</v>
      </c>
      <c r="AJ132" s="79">
        <f t="shared" si="76"/>
        <v>0</v>
      </c>
      <c r="AK132" s="80">
        <f t="shared" si="77"/>
        <v>0</v>
      </c>
      <c r="AL132" s="80">
        <f t="shared" si="78"/>
        <v>0</v>
      </c>
      <c r="AM132" s="81">
        <f t="shared" si="79"/>
        <v>0</v>
      </c>
      <c r="AN132" s="77">
        <f t="shared" si="80"/>
        <v>0</v>
      </c>
      <c r="AO132" s="82">
        <v>41357</v>
      </c>
      <c r="AP132" s="13" t="s">
        <v>122</v>
      </c>
      <c r="AR132" s="13" t="str">
        <f t="shared" si="54"/>
        <v>GROULARD</v>
      </c>
      <c r="AS132" s="13" t="str">
        <f t="shared" si="55"/>
        <v>Gaëtan</v>
      </c>
      <c r="AT132" s="13" t="str">
        <f t="shared" si="56"/>
        <v>GO le Coteau</v>
      </c>
      <c r="AU132" s="227">
        <f t="shared" si="53"/>
        <v>30377</v>
      </c>
      <c r="AV132" s="105" t="str">
        <f t="shared" si="57"/>
        <v>42</v>
      </c>
      <c r="AW132" s="13">
        <f t="shared" si="58"/>
        <v>4</v>
      </c>
      <c r="AX132" s="13">
        <f t="shared" si="59"/>
        <v>0</v>
      </c>
      <c r="AY132" s="13">
        <f t="shared" si="60"/>
        <v>0</v>
      </c>
    </row>
    <row r="133" spans="1:51" ht="13.5" customHeight="1" x14ac:dyDescent="0.25">
      <c r="A133" s="44" t="s">
        <v>379</v>
      </c>
      <c r="B133" s="45" t="s">
        <v>44</v>
      </c>
      <c r="C133" s="46" t="s">
        <v>62</v>
      </c>
      <c r="D133" s="47" t="s">
        <v>23</v>
      </c>
      <c r="E133" s="48">
        <v>29291</v>
      </c>
      <c r="F133" s="49"/>
      <c r="G133" s="50"/>
      <c r="H133" s="50"/>
      <c r="I133" s="51"/>
      <c r="J133" s="50"/>
      <c r="K133" s="50" t="s">
        <v>56</v>
      </c>
      <c r="L133" s="52"/>
      <c r="M133" s="52"/>
      <c r="N133" s="50"/>
      <c r="O133" s="50"/>
      <c r="P133" s="51"/>
      <c r="Q133" s="50"/>
      <c r="R133" s="50"/>
      <c r="S133" s="52"/>
      <c r="T133" s="52"/>
      <c r="U133" s="53"/>
      <c r="V133" s="52"/>
      <c r="W133" s="54"/>
      <c r="X133" s="58">
        <f t="shared" si="63"/>
        <v>0</v>
      </c>
      <c r="Y133" s="65">
        <f t="shared" si="65"/>
        <v>0</v>
      </c>
      <c r="Z133" s="55">
        <f t="shared" si="66"/>
        <v>0</v>
      </c>
      <c r="AA133" s="55">
        <f t="shared" si="67"/>
        <v>0</v>
      </c>
      <c r="AB133" s="55">
        <f t="shared" si="68"/>
        <v>0</v>
      </c>
      <c r="AC133" s="55">
        <f t="shared" si="69"/>
        <v>0</v>
      </c>
      <c r="AD133" s="55">
        <f t="shared" si="70"/>
        <v>0</v>
      </c>
      <c r="AE133" s="55">
        <f t="shared" si="71"/>
        <v>4</v>
      </c>
      <c r="AF133" s="55">
        <f t="shared" si="72"/>
        <v>4</v>
      </c>
      <c r="AG133" s="55">
        <f t="shared" si="73"/>
        <v>0</v>
      </c>
      <c r="AH133" s="55">
        <f t="shared" si="74"/>
        <v>0</v>
      </c>
      <c r="AI133" s="55">
        <f t="shared" si="75"/>
        <v>0</v>
      </c>
      <c r="AJ133" s="55">
        <f t="shared" si="76"/>
        <v>0</v>
      </c>
      <c r="AK133" s="56">
        <f t="shared" si="77"/>
        <v>0</v>
      </c>
      <c r="AL133" s="56">
        <f t="shared" si="78"/>
        <v>0</v>
      </c>
      <c r="AM133" s="57">
        <f t="shared" si="79"/>
        <v>0</v>
      </c>
      <c r="AN133" s="58">
        <f t="shared" si="80"/>
        <v>0</v>
      </c>
      <c r="AO133" s="59">
        <v>41342</v>
      </c>
      <c r="AP133" s="13" t="s">
        <v>50</v>
      </c>
      <c r="AR133" s="13" t="str">
        <f t="shared" si="54"/>
        <v>GUIDE</v>
      </c>
      <c r="AS133" s="13" t="str">
        <f t="shared" si="55"/>
        <v>Julien</v>
      </c>
      <c r="AT133" s="13" t="str">
        <f t="shared" si="56"/>
        <v>AC Francheleins</v>
      </c>
      <c r="AU133" s="227">
        <f t="shared" si="53"/>
        <v>29291</v>
      </c>
      <c r="AV133" s="105" t="str">
        <f t="shared" si="57"/>
        <v>01</v>
      </c>
      <c r="AW133" s="13">
        <f t="shared" si="58"/>
        <v>4</v>
      </c>
      <c r="AX133" s="13">
        <f t="shared" si="59"/>
        <v>0</v>
      </c>
      <c r="AY133" s="13">
        <f t="shared" si="60"/>
        <v>0</v>
      </c>
    </row>
    <row r="134" spans="1:51" ht="13.5" customHeight="1" x14ac:dyDescent="0.25">
      <c r="A134" s="66" t="s">
        <v>233</v>
      </c>
      <c r="B134" s="67" t="s">
        <v>95</v>
      </c>
      <c r="C134" s="68" t="s">
        <v>453</v>
      </c>
      <c r="D134" s="69" t="s">
        <v>23</v>
      </c>
      <c r="E134" s="70">
        <v>16535</v>
      </c>
      <c r="F134" s="71"/>
      <c r="G134" s="72"/>
      <c r="H134" s="72"/>
      <c r="I134" s="73"/>
      <c r="J134" s="72"/>
      <c r="K134" s="72"/>
      <c r="L134" s="74" t="s">
        <v>56</v>
      </c>
      <c r="M134" s="74"/>
      <c r="N134" s="72"/>
      <c r="O134" s="72"/>
      <c r="P134" s="73"/>
      <c r="Q134" s="72"/>
      <c r="R134" s="72"/>
      <c r="S134" s="74"/>
      <c r="T134" s="74"/>
      <c r="U134" s="75"/>
      <c r="V134" s="74"/>
      <c r="W134" s="76"/>
      <c r="X134" s="77">
        <f t="shared" si="63"/>
        <v>0</v>
      </c>
      <c r="Y134" s="78">
        <f t="shared" si="65"/>
        <v>0</v>
      </c>
      <c r="Z134" s="79">
        <f t="shared" si="66"/>
        <v>0</v>
      </c>
      <c r="AA134" s="79">
        <f t="shared" si="67"/>
        <v>0</v>
      </c>
      <c r="AB134" s="79">
        <f t="shared" si="68"/>
        <v>0</v>
      </c>
      <c r="AC134" s="79">
        <f t="shared" si="69"/>
        <v>0</v>
      </c>
      <c r="AD134" s="79">
        <f t="shared" si="70"/>
        <v>0</v>
      </c>
      <c r="AE134" s="79">
        <f t="shared" si="71"/>
        <v>0</v>
      </c>
      <c r="AF134" s="79">
        <f t="shared" si="72"/>
        <v>0</v>
      </c>
      <c r="AG134" s="79">
        <f t="shared" si="73"/>
        <v>5</v>
      </c>
      <c r="AH134" s="79">
        <f t="shared" si="74"/>
        <v>5</v>
      </c>
      <c r="AI134" s="79">
        <f t="shared" si="75"/>
        <v>0</v>
      </c>
      <c r="AJ134" s="79">
        <f t="shared" si="76"/>
        <v>0</v>
      </c>
      <c r="AK134" s="80">
        <f t="shared" si="77"/>
        <v>0</v>
      </c>
      <c r="AL134" s="80">
        <f t="shared" si="78"/>
        <v>0</v>
      </c>
      <c r="AM134" s="81">
        <f t="shared" si="79"/>
        <v>0</v>
      </c>
      <c r="AN134" s="77">
        <f t="shared" si="80"/>
        <v>0</v>
      </c>
      <c r="AO134" s="82">
        <v>41344</v>
      </c>
      <c r="AP134" s="13" t="s">
        <v>50</v>
      </c>
      <c r="AR134" s="13" t="str">
        <f t="shared" si="54"/>
        <v>GUIGON</v>
      </c>
      <c r="AS134" s="13" t="str">
        <f t="shared" si="55"/>
        <v>Michel</v>
      </c>
      <c r="AT134" s="13" t="str">
        <f t="shared" si="56"/>
        <v>VC Trévoltien</v>
      </c>
      <c r="AU134" s="227">
        <f t="shared" si="53"/>
        <v>16535</v>
      </c>
      <c r="AV134" s="105" t="str">
        <f t="shared" si="57"/>
        <v>01</v>
      </c>
      <c r="AW134" s="13">
        <f t="shared" si="58"/>
        <v>5</v>
      </c>
      <c r="AX134" s="13">
        <f t="shared" si="59"/>
        <v>0</v>
      </c>
      <c r="AY134" s="13">
        <f t="shared" si="60"/>
        <v>0</v>
      </c>
    </row>
    <row r="135" spans="1:51" ht="13.5" customHeight="1" x14ac:dyDescent="0.25">
      <c r="A135" s="44" t="s">
        <v>1374</v>
      </c>
      <c r="B135" s="45" t="s">
        <v>115</v>
      </c>
      <c r="C135" s="46" t="s">
        <v>1375</v>
      </c>
      <c r="D135" s="47" t="s">
        <v>35</v>
      </c>
      <c r="E135" s="48">
        <v>31166</v>
      </c>
      <c r="F135" s="49"/>
      <c r="G135" s="50" t="s">
        <v>56</v>
      </c>
      <c r="H135" s="50"/>
      <c r="I135" s="51"/>
      <c r="J135" s="50"/>
      <c r="K135" s="50"/>
      <c r="L135" s="52"/>
      <c r="M135" s="52"/>
      <c r="N135" s="50"/>
      <c r="O135" s="50"/>
      <c r="P135" s="51"/>
      <c r="Q135" s="50" t="s">
        <v>56</v>
      </c>
      <c r="R135" s="50"/>
      <c r="S135" s="52"/>
      <c r="T135" s="52"/>
      <c r="U135" s="53"/>
      <c r="V135" s="52"/>
      <c r="W135" s="54"/>
      <c r="X135" s="58">
        <f t="shared" si="63"/>
        <v>0</v>
      </c>
      <c r="Y135" s="65">
        <f t="shared" si="65"/>
        <v>1</v>
      </c>
      <c r="Z135" s="55">
        <f t="shared" si="66"/>
        <v>1</v>
      </c>
      <c r="AA135" s="55">
        <f t="shared" si="67"/>
        <v>2</v>
      </c>
      <c r="AB135" s="55">
        <f t="shared" si="68"/>
        <v>0</v>
      </c>
      <c r="AC135" s="55">
        <f t="shared" si="69"/>
        <v>0</v>
      </c>
      <c r="AD135" s="55">
        <f t="shared" si="70"/>
        <v>0</v>
      </c>
      <c r="AE135" s="55">
        <f t="shared" si="71"/>
        <v>0</v>
      </c>
      <c r="AF135" s="55">
        <f t="shared" si="72"/>
        <v>0</v>
      </c>
      <c r="AG135" s="55">
        <f t="shared" si="73"/>
        <v>0</v>
      </c>
      <c r="AH135" s="55">
        <f t="shared" si="74"/>
        <v>0</v>
      </c>
      <c r="AI135" s="55">
        <f t="shared" si="75"/>
        <v>0</v>
      </c>
      <c r="AJ135" s="55">
        <f t="shared" si="76"/>
        <v>0</v>
      </c>
      <c r="AK135" s="56">
        <f t="shared" si="77"/>
        <v>0</v>
      </c>
      <c r="AL135" s="56">
        <f t="shared" si="78"/>
        <v>0</v>
      </c>
      <c r="AM135" s="57">
        <f t="shared" si="79"/>
        <v>0</v>
      </c>
      <c r="AN135" s="58">
        <f t="shared" si="80"/>
        <v>0</v>
      </c>
      <c r="AO135" s="59">
        <v>41389</v>
      </c>
      <c r="AP135" s="13" t="s">
        <v>50</v>
      </c>
      <c r="AR135" s="13" t="str">
        <f t="shared" si="54"/>
        <v>GUILLOT</v>
      </c>
      <c r="AS135" s="13" t="str">
        <f t="shared" si="55"/>
        <v>Nicolas</v>
      </c>
      <c r="AT135" s="13" t="str">
        <f t="shared" si="56"/>
        <v>Dijon Sport Cyclisme</v>
      </c>
      <c r="AU135" s="227">
        <f t="shared" ref="AU135:AU198" si="81">E135</f>
        <v>31166</v>
      </c>
      <c r="AV135" s="105" t="str">
        <f t="shared" si="57"/>
        <v>21</v>
      </c>
      <c r="AW135" s="13">
        <f t="shared" si="58"/>
        <v>1</v>
      </c>
      <c r="AX135" s="13">
        <f t="shared" si="59"/>
        <v>0</v>
      </c>
      <c r="AY135" s="13">
        <f t="shared" si="60"/>
        <v>0</v>
      </c>
    </row>
    <row r="136" spans="1:51" ht="13.5" customHeight="1" x14ac:dyDescent="0.25">
      <c r="A136" s="66" t="s">
        <v>1376</v>
      </c>
      <c r="B136" s="67" t="s">
        <v>144</v>
      </c>
      <c r="C136" s="68" t="s">
        <v>118</v>
      </c>
      <c r="D136" s="69" t="s">
        <v>35</v>
      </c>
      <c r="E136" s="70">
        <v>24124</v>
      </c>
      <c r="F136" s="71"/>
      <c r="G136" s="72"/>
      <c r="H136" s="72"/>
      <c r="I136" s="73"/>
      <c r="J136" s="72"/>
      <c r="K136" s="72" t="s">
        <v>56</v>
      </c>
      <c r="L136" s="74"/>
      <c r="M136" s="74"/>
      <c r="N136" s="72"/>
      <c r="O136" s="72"/>
      <c r="P136" s="73"/>
      <c r="Q136" s="72"/>
      <c r="R136" s="72"/>
      <c r="S136" s="74"/>
      <c r="T136" s="74"/>
      <c r="U136" s="75"/>
      <c r="V136" s="74"/>
      <c r="W136" s="76"/>
      <c r="X136" s="77">
        <f t="shared" si="63"/>
        <v>0</v>
      </c>
      <c r="Y136" s="78">
        <f t="shared" si="65"/>
        <v>0</v>
      </c>
      <c r="Z136" s="79">
        <f t="shared" si="66"/>
        <v>0</v>
      </c>
      <c r="AA136" s="79">
        <f t="shared" si="67"/>
        <v>0</v>
      </c>
      <c r="AB136" s="79">
        <f t="shared" si="68"/>
        <v>0</v>
      </c>
      <c r="AC136" s="79">
        <f t="shared" si="69"/>
        <v>0</v>
      </c>
      <c r="AD136" s="79">
        <f t="shared" si="70"/>
        <v>0</v>
      </c>
      <c r="AE136" s="79">
        <f t="shared" si="71"/>
        <v>4</v>
      </c>
      <c r="AF136" s="79">
        <f t="shared" si="72"/>
        <v>4</v>
      </c>
      <c r="AG136" s="79">
        <f t="shared" si="73"/>
        <v>0</v>
      </c>
      <c r="AH136" s="79">
        <f t="shared" si="74"/>
        <v>0</v>
      </c>
      <c r="AI136" s="79">
        <f t="shared" si="75"/>
        <v>0</v>
      </c>
      <c r="AJ136" s="79">
        <f t="shared" si="76"/>
        <v>0</v>
      </c>
      <c r="AK136" s="80">
        <f t="shared" si="77"/>
        <v>0</v>
      </c>
      <c r="AL136" s="80">
        <f t="shared" si="78"/>
        <v>0</v>
      </c>
      <c r="AM136" s="81">
        <f t="shared" si="79"/>
        <v>0</v>
      </c>
      <c r="AN136" s="77">
        <f t="shared" si="80"/>
        <v>0</v>
      </c>
      <c r="AO136" s="82">
        <v>41379</v>
      </c>
      <c r="AP136" s="13" t="s">
        <v>50</v>
      </c>
      <c r="AR136" s="13" t="str">
        <f t="shared" si="54"/>
        <v>GUILLOTIN</v>
      </c>
      <c r="AS136" s="13" t="str">
        <f t="shared" si="55"/>
        <v>Jacques</v>
      </c>
      <c r="AT136" s="13" t="str">
        <f t="shared" si="56"/>
        <v>VSC Beaune</v>
      </c>
      <c r="AU136" s="227">
        <f t="shared" si="81"/>
        <v>24124</v>
      </c>
      <c r="AV136" s="105" t="str">
        <f t="shared" si="57"/>
        <v>21</v>
      </c>
      <c r="AW136" s="13">
        <f t="shared" si="58"/>
        <v>4</v>
      </c>
      <c r="AX136" s="13">
        <f t="shared" si="59"/>
        <v>0</v>
      </c>
      <c r="AY136" s="13">
        <f t="shared" si="60"/>
        <v>0</v>
      </c>
    </row>
    <row r="137" spans="1:51" ht="13.5" customHeight="1" x14ac:dyDescent="0.25">
      <c r="A137" s="44" t="s">
        <v>482</v>
      </c>
      <c r="B137" s="45" t="s">
        <v>141</v>
      </c>
      <c r="C137" s="46" t="s">
        <v>337</v>
      </c>
      <c r="D137" s="47" t="s">
        <v>39</v>
      </c>
      <c r="E137" s="48">
        <v>20778</v>
      </c>
      <c r="F137" s="49"/>
      <c r="G137" s="50"/>
      <c r="H137" s="50"/>
      <c r="I137" s="51"/>
      <c r="J137" s="50"/>
      <c r="K137" s="50"/>
      <c r="L137" s="52"/>
      <c r="M137" s="52"/>
      <c r="N137" s="50"/>
      <c r="O137" s="50"/>
      <c r="P137" s="51"/>
      <c r="Q137" s="50"/>
      <c r="R137" s="50"/>
      <c r="S137" s="52"/>
      <c r="T137" s="52" t="s">
        <v>56</v>
      </c>
      <c r="U137" s="53"/>
      <c r="V137" s="52"/>
      <c r="W137" s="54"/>
      <c r="X137" s="58">
        <f t="shared" si="63"/>
        <v>0</v>
      </c>
      <c r="Y137" s="65">
        <f t="shared" si="65"/>
        <v>0</v>
      </c>
      <c r="Z137" s="55">
        <f t="shared" si="66"/>
        <v>0</v>
      </c>
      <c r="AA137" s="55">
        <f t="shared" si="67"/>
        <v>0</v>
      </c>
      <c r="AB137" s="55">
        <f t="shared" si="68"/>
        <v>0</v>
      </c>
      <c r="AC137" s="55">
        <f t="shared" si="69"/>
        <v>0</v>
      </c>
      <c r="AD137" s="55">
        <f t="shared" si="70"/>
        <v>0</v>
      </c>
      <c r="AE137" s="55">
        <f t="shared" si="71"/>
        <v>0</v>
      </c>
      <c r="AF137" s="55">
        <f t="shared" si="72"/>
        <v>0</v>
      </c>
      <c r="AG137" s="55">
        <f t="shared" si="73"/>
        <v>5</v>
      </c>
      <c r="AH137" s="55">
        <f t="shared" si="74"/>
        <v>5</v>
      </c>
      <c r="AI137" s="55">
        <f t="shared" si="75"/>
        <v>0</v>
      </c>
      <c r="AJ137" s="55">
        <f t="shared" si="76"/>
        <v>0</v>
      </c>
      <c r="AK137" s="56">
        <f t="shared" si="77"/>
        <v>0</v>
      </c>
      <c r="AL137" s="56">
        <f t="shared" si="78"/>
        <v>0</v>
      </c>
      <c r="AM137" s="57">
        <f t="shared" si="79"/>
        <v>0</v>
      </c>
      <c r="AN137" s="58">
        <f t="shared" si="80"/>
        <v>0</v>
      </c>
      <c r="AO137" s="59">
        <v>41358</v>
      </c>
      <c r="AP137" s="13" t="s">
        <v>50</v>
      </c>
      <c r="AR137" s="13" t="str">
        <f t="shared" si="54"/>
        <v>HAMELIN</v>
      </c>
      <c r="AS137" s="13" t="str">
        <f t="shared" si="55"/>
        <v>Guy</v>
      </c>
      <c r="AT137" s="13" t="str">
        <f t="shared" si="56"/>
        <v>VC Villerest</v>
      </c>
      <c r="AU137" s="227">
        <f t="shared" si="81"/>
        <v>20778</v>
      </c>
      <c r="AV137" s="105" t="str">
        <f t="shared" si="57"/>
        <v>42</v>
      </c>
      <c r="AW137" s="13">
        <f t="shared" si="58"/>
        <v>5</v>
      </c>
      <c r="AX137" s="13">
        <f t="shared" si="59"/>
        <v>0</v>
      </c>
      <c r="AY137" s="13">
        <f t="shared" si="60"/>
        <v>0</v>
      </c>
    </row>
    <row r="138" spans="1:51" ht="13.5" customHeight="1" x14ac:dyDescent="0.25">
      <c r="A138" s="66" t="s">
        <v>392</v>
      </c>
      <c r="B138" s="67" t="s">
        <v>175</v>
      </c>
      <c r="C138" s="68" t="s">
        <v>393</v>
      </c>
      <c r="D138" s="69" t="s">
        <v>300</v>
      </c>
      <c r="E138" s="70">
        <v>22238</v>
      </c>
      <c r="F138" s="71"/>
      <c r="G138" s="72" t="s">
        <v>56</v>
      </c>
      <c r="H138" s="72"/>
      <c r="I138" s="73"/>
      <c r="J138" s="72"/>
      <c r="K138" s="72"/>
      <c r="L138" s="74"/>
      <c r="M138" s="74"/>
      <c r="N138" s="72"/>
      <c r="O138" s="72"/>
      <c r="P138" s="73"/>
      <c r="Q138" s="72"/>
      <c r="R138" s="72"/>
      <c r="S138" s="74" t="s">
        <v>56</v>
      </c>
      <c r="T138" s="74"/>
      <c r="U138" s="75"/>
      <c r="V138" s="74"/>
      <c r="W138" s="76"/>
      <c r="X138" s="77">
        <f t="shared" si="63"/>
        <v>0</v>
      </c>
      <c r="Y138" s="78">
        <f t="shared" si="65"/>
        <v>1</v>
      </c>
      <c r="Z138" s="79">
        <f t="shared" si="66"/>
        <v>1</v>
      </c>
      <c r="AA138" s="79">
        <f t="shared" si="67"/>
        <v>0</v>
      </c>
      <c r="AB138" s="79">
        <f t="shared" si="68"/>
        <v>0</v>
      </c>
      <c r="AC138" s="79">
        <f t="shared" si="69"/>
        <v>0</v>
      </c>
      <c r="AD138" s="79">
        <f t="shared" si="70"/>
        <v>0</v>
      </c>
      <c r="AE138" s="79">
        <f t="shared" si="71"/>
        <v>4</v>
      </c>
      <c r="AF138" s="79">
        <f t="shared" si="72"/>
        <v>0</v>
      </c>
      <c r="AG138" s="79">
        <f t="shared" si="73"/>
        <v>0</v>
      </c>
      <c r="AH138" s="79">
        <f t="shared" si="74"/>
        <v>0</v>
      </c>
      <c r="AI138" s="79">
        <f t="shared" si="75"/>
        <v>0</v>
      </c>
      <c r="AJ138" s="79">
        <f t="shared" si="76"/>
        <v>0</v>
      </c>
      <c r="AK138" s="80">
        <f t="shared" si="77"/>
        <v>0</v>
      </c>
      <c r="AL138" s="80">
        <f t="shared" si="78"/>
        <v>0</v>
      </c>
      <c r="AM138" s="81">
        <f t="shared" si="79"/>
        <v>0</v>
      </c>
      <c r="AN138" s="77">
        <f t="shared" si="80"/>
        <v>0</v>
      </c>
      <c r="AO138" s="82">
        <v>41344</v>
      </c>
      <c r="AP138" s="13" t="s">
        <v>394</v>
      </c>
      <c r="AR138" s="13" t="str">
        <f t="shared" si="54"/>
        <v>HANS</v>
      </c>
      <c r="AS138" s="13" t="str">
        <f t="shared" si="55"/>
        <v>Patrice</v>
      </c>
      <c r="AT138" s="13" t="str">
        <f t="shared" si="56"/>
        <v>ASA</v>
      </c>
      <c r="AU138" s="227">
        <f t="shared" si="81"/>
        <v>22238</v>
      </c>
      <c r="AV138" s="105" t="str">
        <f t="shared" si="57"/>
        <v>25</v>
      </c>
      <c r="AW138" s="13">
        <f t="shared" si="58"/>
        <v>1</v>
      </c>
      <c r="AX138" s="13">
        <f t="shared" si="59"/>
        <v>0</v>
      </c>
      <c r="AY138" s="13">
        <f t="shared" si="60"/>
        <v>0</v>
      </c>
    </row>
    <row r="139" spans="1:51" ht="13.5" customHeight="1" x14ac:dyDescent="0.25">
      <c r="A139" s="44" t="s">
        <v>349</v>
      </c>
      <c r="B139" s="45" t="s">
        <v>24</v>
      </c>
      <c r="C139" s="46" t="s">
        <v>359</v>
      </c>
      <c r="D139" s="47" t="s">
        <v>358</v>
      </c>
      <c r="E139" s="48">
        <v>15427</v>
      </c>
      <c r="F139" s="49"/>
      <c r="G139" s="50"/>
      <c r="H139" s="50"/>
      <c r="I139" s="51"/>
      <c r="J139" s="50"/>
      <c r="K139" s="50"/>
      <c r="L139" s="52" t="s">
        <v>56</v>
      </c>
      <c r="M139" s="52"/>
      <c r="N139" s="50"/>
      <c r="O139" s="50"/>
      <c r="P139" s="51"/>
      <c r="Q139" s="50"/>
      <c r="R139" s="50"/>
      <c r="S139" s="52"/>
      <c r="T139" s="52"/>
      <c r="U139" s="53"/>
      <c r="V139" s="52"/>
      <c r="W139" s="54"/>
      <c r="X139" s="58">
        <f t="shared" si="63"/>
        <v>0</v>
      </c>
      <c r="Y139" s="65">
        <f t="shared" si="65"/>
        <v>0</v>
      </c>
      <c r="Z139" s="55">
        <f t="shared" si="66"/>
        <v>0</v>
      </c>
      <c r="AA139" s="55">
        <f t="shared" si="67"/>
        <v>0</v>
      </c>
      <c r="AB139" s="55">
        <f t="shared" si="68"/>
        <v>0</v>
      </c>
      <c r="AC139" s="55">
        <f t="shared" si="69"/>
        <v>0</v>
      </c>
      <c r="AD139" s="55">
        <f t="shared" si="70"/>
        <v>0</v>
      </c>
      <c r="AE139" s="55">
        <f t="shared" si="71"/>
        <v>0</v>
      </c>
      <c r="AF139" s="55">
        <f t="shared" si="72"/>
        <v>0</v>
      </c>
      <c r="AG139" s="55">
        <f t="shared" si="73"/>
        <v>5</v>
      </c>
      <c r="AH139" s="55">
        <f t="shared" si="74"/>
        <v>5</v>
      </c>
      <c r="AI139" s="55">
        <f t="shared" si="75"/>
        <v>0</v>
      </c>
      <c r="AJ139" s="55">
        <f t="shared" si="76"/>
        <v>0</v>
      </c>
      <c r="AK139" s="56">
        <f t="shared" si="77"/>
        <v>0</v>
      </c>
      <c r="AL139" s="56">
        <f t="shared" si="78"/>
        <v>0</v>
      </c>
      <c r="AM139" s="57">
        <f t="shared" si="79"/>
        <v>0</v>
      </c>
      <c r="AN139" s="58">
        <f t="shared" si="80"/>
        <v>0</v>
      </c>
      <c r="AO139" s="59">
        <v>41369</v>
      </c>
      <c r="AP139" s="13" t="s">
        <v>50</v>
      </c>
      <c r="AR139" s="13" t="str">
        <f t="shared" si="54"/>
        <v>HELLIN</v>
      </c>
      <c r="AS139" s="13" t="str">
        <f t="shared" si="55"/>
        <v>Roger</v>
      </c>
      <c r="AT139" s="13" t="str">
        <f t="shared" si="56"/>
        <v>VC Beauvais</v>
      </c>
      <c r="AU139" s="227">
        <f t="shared" si="81"/>
        <v>15427</v>
      </c>
      <c r="AV139" s="105" t="str">
        <f t="shared" si="57"/>
        <v>60</v>
      </c>
      <c r="AW139" s="13">
        <f t="shared" si="58"/>
        <v>5</v>
      </c>
      <c r="AX139" s="13">
        <f t="shared" si="59"/>
        <v>0</v>
      </c>
      <c r="AY139" s="13">
        <f t="shared" si="60"/>
        <v>0</v>
      </c>
    </row>
    <row r="140" spans="1:51" ht="13.5" customHeight="1" x14ac:dyDescent="0.25">
      <c r="A140" s="66" t="s">
        <v>234</v>
      </c>
      <c r="B140" s="67" t="s">
        <v>61</v>
      </c>
      <c r="C140" s="68" t="s">
        <v>32</v>
      </c>
      <c r="D140" s="69" t="s">
        <v>23</v>
      </c>
      <c r="E140" s="70">
        <v>16874</v>
      </c>
      <c r="F140" s="71"/>
      <c r="G140" s="72"/>
      <c r="H140" s="72"/>
      <c r="I140" s="73"/>
      <c r="J140" s="72"/>
      <c r="K140" s="72"/>
      <c r="L140" s="74"/>
      <c r="M140" s="74"/>
      <c r="N140" s="72"/>
      <c r="O140" s="72"/>
      <c r="P140" s="73"/>
      <c r="Q140" s="72"/>
      <c r="R140" s="72"/>
      <c r="S140" s="74"/>
      <c r="T140" s="74" t="s">
        <v>56</v>
      </c>
      <c r="U140" s="75"/>
      <c r="V140" s="74"/>
      <c r="W140" s="76"/>
      <c r="X140" s="77">
        <f t="shared" si="63"/>
        <v>0</v>
      </c>
      <c r="Y140" s="78">
        <f t="shared" si="65"/>
        <v>0</v>
      </c>
      <c r="Z140" s="79">
        <f t="shared" si="66"/>
        <v>0</v>
      </c>
      <c r="AA140" s="79">
        <f t="shared" si="67"/>
        <v>0</v>
      </c>
      <c r="AB140" s="79">
        <f t="shared" si="68"/>
        <v>0</v>
      </c>
      <c r="AC140" s="79">
        <f t="shared" si="69"/>
        <v>0</v>
      </c>
      <c r="AD140" s="79">
        <f t="shared" si="70"/>
        <v>0</v>
      </c>
      <c r="AE140" s="79">
        <f t="shared" si="71"/>
        <v>0</v>
      </c>
      <c r="AF140" s="79">
        <f t="shared" si="72"/>
        <v>0</v>
      </c>
      <c r="AG140" s="79">
        <f t="shared" si="73"/>
        <v>5</v>
      </c>
      <c r="AH140" s="79">
        <f t="shared" si="74"/>
        <v>5</v>
      </c>
      <c r="AI140" s="79">
        <f t="shared" si="75"/>
        <v>0</v>
      </c>
      <c r="AJ140" s="79">
        <f t="shared" si="76"/>
        <v>0</v>
      </c>
      <c r="AK140" s="80">
        <f t="shared" si="77"/>
        <v>0</v>
      </c>
      <c r="AL140" s="80">
        <f t="shared" si="78"/>
        <v>0</v>
      </c>
      <c r="AM140" s="81">
        <f t="shared" si="79"/>
        <v>0</v>
      </c>
      <c r="AN140" s="77">
        <f t="shared" si="80"/>
        <v>0</v>
      </c>
      <c r="AO140" s="82">
        <v>41344</v>
      </c>
      <c r="AP140" s="13" t="s">
        <v>50</v>
      </c>
      <c r="AR140" s="13" t="str">
        <f t="shared" si="54"/>
        <v>HENRY</v>
      </c>
      <c r="AS140" s="13" t="str">
        <f t="shared" si="55"/>
        <v>Alain</v>
      </c>
      <c r="AT140" s="13" t="str">
        <f t="shared" si="56"/>
        <v>VC Lagnieu</v>
      </c>
      <c r="AU140" s="227">
        <f t="shared" si="81"/>
        <v>16874</v>
      </c>
      <c r="AV140" s="105" t="str">
        <f t="shared" si="57"/>
        <v>01</v>
      </c>
      <c r="AW140" s="13">
        <f t="shared" si="58"/>
        <v>5</v>
      </c>
      <c r="AX140" s="13">
        <f t="shared" si="59"/>
        <v>0</v>
      </c>
      <c r="AY140" s="13">
        <f t="shared" si="60"/>
        <v>0</v>
      </c>
    </row>
    <row r="141" spans="1:51" ht="13.5" customHeight="1" x14ac:dyDescent="0.25">
      <c r="A141" s="44" t="s">
        <v>234</v>
      </c>
      <c r="B141" s="45" t="s">
        <v>175</v>
      </c>
      <c r="C141" s="46" t="s">
        <v>32</v>
      </c>
      <c r="D141" s="47" t="s">
        <v>23</v>
      </c>
      <c r="E141" s="48">
        <v>24911</v>
      </c>
      <c r="F141" s="49"/>
      <c r="G141" s="50"/>
      <c r="H141" s="50"/>
      <c r="I141" s="51"/>
      <c r="J141" s="50"/>
      <c r="K141" s="50"/>
      <c r="L141" s="52"/>
      <c r="M141" s="52"/>
      <c r="N141" s="50"/>
      <c r="O141" s="50"/>
      <c r="P141" s="51"/>
      <c r="Q141" s="50"/>
      <c r="R141" s="50" t="s">
        <v>56</v>
      </c>
      <c r="S141" s="52"/>
      <c r="T141" s="52"/>
      <c r="U141" s="53"/>
      <c r="V141" s="52"/>
      <c r="W141" s="54"/>
      <c r="X141" s="58">
        <f t="shared" si="63"/>
        <v>0</v>
      </c>
      <c r="Y141" s="65">
        <f t="shared" si="65"/>
        <v>0</v>
      </c>
      <c r="Z141" s="55">
        <f t="shared" si="66"/>
        <v>0</v>
      </c>
      <c r="AA141" s="55">
        <f t="shared" si="67"/>
        <v>0</v>
      </c>
      <c r="AB141" s="55">
        <f t="shared" si="68"/>
        <v>0</v>
      </c>
      <c r="AC141" s="55">
        <f t="shared" si="69"/>
        <v>3</v>
      </c>
      <c r="AD141" s="55">
        <f t="shared" si="70"/>
        <v>3</v>
      </c>
      <c r="AE141" s="55">
        <f t="shared" si="71"/>
        <v>0</v>
      </c>
      <c r="AF141" s="55">
        <f t="shared" si="72"/>
        <v>0</v>
      </c>
      <c r="AG141" s="55">
        <f t="shared" si="73"/>
        <v>0</v>
      </c>
      <c r="AH141" s="55">
        <f t="shared" si="74"/>
        <v>0</v>
      </c>
      <c r="AI141" s="55">
        <f t="shared" si="75"/>
        <v>0</v>
      </c>
      <c r="AJ141" s="55">
        <f t="shared" si="76"/>
        <v>0</v>
      </c>
      <c r="AK141" s="56">
        <f t="shared" si="77"/>
        <v>0</v>
      </c>
      <c r="AL141" s="56">
        <f t="shared" si="78"/>
        <v>0</v>
      </c>
      <c r="AM141" s="57">
        <f t="shared" si="79"/>
        <v>0</v>
      </c>
      <c r="AN141" s="58">
        <f t="shared" si="80"/>
        <v>0</v>
      </c>
      <c r="AO141" s="59">
        <v>41344</v>
      </c>
      <c r="AP141" s="13" t="s">
        <v>50</v>
      </c>
      <c r="AR141" s="13" t="str">
        <f t="shared" si="54"/>
        <v>HENRY</v>
      </c>
      <c r="AS141" s="13" t="str">
        <f t="shared" si="55"/>
        <v>Patrice</v>
      </c>
      <c r="AT141" s="13" t="str">
        <f t="shared" si="56"/>
        <v>VC Lagnieu</v>
      </c>
      <c r="AU141" s="227">
        <f t="shared" si="81"/>
        <v>24911</v>
      </c>
      <c r="AV141" s="105" t="str">
        <f t="shared" si="57"/>
        <v>01</v>
      </c>
      <c r="AW141" s="13">
        <f t="shared" si="58"/>
        <v>3</v>
      </c>
      <c r="AX141" s="13">
        <f t="shared" si="59"/>
        <v>0</v>
      </c>
      <c r="AY141" s="13">
        <f t="shared" si="60"/>
        <v>0</v>
      </c>
    </row>
    <row r="142" spans="1:51" ht="13.5" customHeight="1" x14ac:dyDescent="0.25">
      <c r="A142" s="66" t="s">
        <v>458</v>
      </c>
      <c r="B142" s="67" t="s">
        <v>202</v>
      </c>
      <c r="C142" s="68" t="s">
        <v>42</v>
      </c>
      <c r="D142" s="69" t="s">
        <v>43</v>
      </c>
      <c r="E142" s="70"/>
      <c r="F142" s="71"/>
      <c r="G142" s="72"/>
      <c r="H142" s="72"/>
      <c r="I142" s="73"/>
      <c r="J142" s="72"/>
      <c r="K142" s="72"/>
      <c r="L142" s="74" t="s">
        <v>56</v>
      </c>
      <c r="M142" s="74"/>
      <c r="N142" s="72"/>
      <c r="O142" s="72"/>
      <c r="P142" s="73"/>
      <c r="Q142" s="72"/>
      <c r="R142" s="72"/>
      <c r="S142" s="74"/>
      <c r="T142" s="74"/>
      <c r="U142" s="75"/>
      <c r="V142" s="74"/>
      <c r="W142" s="76"/>
      <c r="X142" s="77">
        <f t="shared" si="63"/>
        <v>0</v>
      </c>
      <c r="Y142" s="78">
        <f t="shared" si="65"/>
        <v>0</v>
      </c>
      <c r="Z142" s="79">
        <f t="shared" si="66"/>
        <v>0</v>
      </c>
      <c r="AA142" s="79">
        <f t="shared" si="67"/>
        <v>0</v>
      </c>
      <c r="AB142" s="79">
        <f t="shared" si="68"/>
        <v>0</v>
      </c>
      <c r="AC142" s="79">
        <f t="shared" si="69"/>
        <v>0</v>
      </c>
      <c r="AD142" s="79">
        <f t="shared" si="70"/>
        <v>0</v>
      </c>
      <c r="AE142" s="79">
        <f t="shared" si="71"/>
        <v>0</v>
      </c>
      <c r="AF142" s="79">
        <f t="shared" si="72"/>
        <v>0</v>
      </c>
      <c r="AG142" s="79">
        <f t="shared" si="73"/>
        <v>5</v>
      </c>
      <c r="AH142" s="79">
        <f t="shared" si="74"/>
        <v>5</v>
      </c>
      <c r="AI142" s="79">
        <f t="shared" si="75"/>
        <v>0</v>
      </c>
      <c r="AJ142" s="79">
        <f t="shared" si="76"/>
        <v>0</v>
      </c>
      <c r="AK142" s="80">
        <f t="shared" si="77"/>
        <v>0</v>
      </c>
      <c r="AL142" s="80">
        <f t="shared" si="78"/>
        <v>0</v>
      </c>
      <c r="AM142" s="81">
        <f t="shared" si="79"/>
        <v>0</v>
      </c>
      <c r="AN142" s="77">
        <f t="shared" si="80"/>
        <v>0</v>
      </c>
      <c r="AO142" s="82">
        <v>41353</v>
      </c>
      <c r="AP142" s="13" t="s">
        <v>50</v>
      </c>
      <c r="AQ142" s="13" t="s">
        <v>456</v>
      </c>
      <c r="AR142" s="13" t="str">
        <f t="shared" si="54"/>
        <v>HEROLD</v>
      </c>
      <c r="AS142" s="13" t="str">
        <f t="shared" si="55"/>
        <v>Patrick</v>
      </c>
      <c r="AT142" s="13" t="str">
        <f t="shared" si="56"/>
        <v>CC Bioux</v>
      </c>
      <c r="AU142" s="227">
        <f t="shared" si="81"/>
        <v>0</v>
      </c>
      <c r="AV142" s="105" t="str">
        <f t="shared" si="57"/>
        <v>71</v>
      </c>
      <c r="AW142" s="13">
        <f t="shared" si="58"/>
        <v>5</v>
      </c>
      <c r="AX142" s="13">
        <f t="shared" si="59"/>
        <v>0</v>
      </c>
      <c r="AY142" s="13">
        <f t="shared" si="60"/>
        <v>0</v>
      </c>
    </row>
    <row r="143" spans="1:51" ht="13.5" customHeight="1" x14ac:dyDescent="0.25">
      <c r="A143" s="44" t="s">
        <v>235</v>
      </c>
      <c r="B143" s="45" t="s">
        <v>81</v>
      </c>
      <c r="C143" s="46" t="s">
        <v>361</v>
      </c>
      <c r="D143" s="47" t="s">
        <v>296</v>
      </c>
      <c r="E143" s="48">
        <v>17619</v>
      </c>
      <c r="F143" s="49"/>
      <c r="G143" s="50"/>
      <c r="H143" s="50"/>
      <c r="I143" s="51"/>
      <c r="J143" s="50"/>
      <c r="K143" s="50"/>
      <c r="L143" s="52"/>
      <c r="M143" s="52"/>
      <c r="N143" s="50"/>
      <c r="O143" s="50"/>
      <c r="P143" s="51"/>
      <c r="Q143" s="50"/>
      <c r="R143" s="50"/>
      <c r="S143" s="52"/>
      <c r="T143" s="52" t="s">
        <v>56</v>
      </c>
      <c r="U143" s="53"/>
      <c r="V143" s="52"/>
      <c r="W143" s="54"/>
      <c r="X143" s="58">
        <f t="shared" si="63"/>
        <v>0</v>
      </c>
      <c r="Y143" s="65">
        <f t="shared" si="65"/>
        <v>0</v>
      </c>
      <c r="Z143" s="55">
        <f t="shared" si="66"/>
        <v>0</v>
      </c>
      <c r="AA143" s="55">
        <f t="shared" si="67"/>
        <v>0</v>
      </c>
      <c r="AB143" s="55">
        <f t="shared" si="68"/>
        <v>0</v>
      </c>
      <c r="AC143" s="55">
        <f t="shared" si="69"/>
        <v>0</v>
      </c>
      <c r="AD143" s="55">
        <f t="shared" si="70"/>
        <v>0</v>
      </c>
      <c r="AE143" s="55">
        <f t="shared" si="71"/>
        <v>0</v>
      </c>
      <c r="AF143" s="55">
        <f t="shared" si="72"/>
        <v>0</v>
      </c>
      <c r="AG143" s="55">
        <f t="shared" si="73"/>
        <v>5</v>
      </c>
      <c r="AH143" s="55">
        <f t="shared" si="74"/>
        <v>5</v>
      </c>
      <c r="AI143" s="55">
        <f t="shared" si="75"/>
        <v>0</v>
      </c>
      <c r="AJ143" s="55">
        <f t="shared" si="76"/>
        <v>0</v>
      </c>
      <c r="AK143" s="56">
        <f t="shared" si="77"/>
        <v>0</v>
      </c>
      <c r="AL143" s="56">
        <f t="shared" si="78"/>
        <v>0</v>
      </c>
      <c r="AM143" s="57">
        <f t="shared" si="79"/>
        <v>0</v>
      </c>
      <c r="AN143" s="58">
        <f t="shared" si="80"/>
        <v>0</v>
      </c>
      <c r="AO143" s="59">
        <v>41357</v>
      </c>
      <c r="AP143" s="13" t="s">
        <v>50</v>
      </c>
      <c r="AQ143" s="60" t="s">
        <v>435</v>
      </c>
      <c r="AR143" s="13" t="str">
        <f t="shared" si="54"/>
        <v>HUMBERT</v>
      </c>
      <c r="AS143" s="13" t="str">
        <f t="shared" si="55"/>
        <v>Gérard</v>
      </c>
      <c r="AT143" s="13" t="str">
        <f t="shared" si="56"/>
        <v>VTT Nord Isère</v>
      </c>
      <c r="AU143" s="227">
        <f t="shared" si="81"/>
        <v>17619</v>
      </c>
      <c r="AV143" s="105" t="str">
        <f t="shared" si="57"/>
        <v>38</v>
      </c>
      <c r="AW143" s="13">
        <f t="shared" si="58"/>
        <v>5</v>
      </c>
      <c r="AX143" s="13">
        <f t="shared" si="59"/>
        <v>0</v>
      </c>
      <c r="AY143" s="13">
        <f t="shared" si="60"/>
        <v>0</v>
      </c>
    </row>
    <row r="144" spans="1:51" ht="13.5" customHeight="1" x14ac:dyDescent="0.25">
      <c r="A144" s="66" t="s">
        <v>123</v>
      </c>
      <c r="B144" s="67" t="s">
        <v>95</v>
      </c>
      <c r="C144" s="68" t="s">
        <v>120</v>
      </c>
      <c r="D144" s="69" t="s">
        <v>29</v>
      </c>
      <c r="E144" s="70">
        <v>16954</v>
      </c>
      <c r="F144" s="71"/>
      <c r="G144" s="72"/>
      <c r="H144" s="72"/>
      <c r="I144" s="73"/>
      <c r="J144" s="72"/>
      <c r="K144" s="72"/>
      <c r="L144" s="74"/>
      <c r="M144" s="74"/>
      <c r="N144" s="72"/>
      <c r="O144" s="72"/>
      <c r="P144" s="73"/>
      <c r="Q144" s="72"/>
      <c r="R144" s="72"/>
      <c r="S144" s="74"/>
      <c r="T144" s="74" t="s">
        <v>56</v>
      </c>
      <c r="U144" s="75"/>
      <c r="V144" s="74"/>
      <c r="W144" s="76"/>
      <c r="X144" s="77">
        <f t="shared" si="63"/>
        <v>0</v>
      </c>
      <c r="Y144" s="78">
        <f t="shared" si="65"/>
        <v>0</v>
      </c>
      <c r="Z144" s="79">
        <f t="shared" si="66"/>
        <v>0</v>
      </c>
      <c r="AA144" s="79">
        <f t="shared" si="67"/>
        <v>0</v>
      </c>
      <c r="AB144" s="79">
        <f t="shared" si="68"/>
        <v>0</v>
      </c>
      <c r="AC144" s="79">
        <f t="shared" si="69"/>
        <v>0</v>
      </c>
      <c r="AD144" s="79">
        <f t="shared" si="70"/>
        <v>0</v>
      </c>
      <c r="AE144" s="79">
        <f t="shared" si="71"/>
        <v>0</v>
      </c>
      <c r="AF144" s="79">
        <f t="shared" si="72"/>
        <v>0</v>
      </c>
      <c r="AG144" s="79">
        <f t="shared" si="73"/>
        <v>5</v>
      </c>
      <c r="AH144" s="79">
        <f t="shared" si="74"/>
        <v>5</v>
      </c>
      <c r="AI144" s="79">
        <f t="shared" si="75"/>
        <v>0</v>
      </c>
      <c r="AJ144" s="79">
        <f t="shared" si="76"/>
        <v>0</v>
      </c>
      <c r="AK144" s="80">
        <f t="shared" si="77"/>
        <v>0</v>
      </c>
      <c r="AL144" s="80">
        <f t="shared" si="78"/>
        <v>0</v>
      </c>
      <c r="AM144" s="81">
        <f t="shared" si="79"/>
        <v>0</v>
      </c>
      <c r="AN144" s="77">
        <f t="shared" si="80"/>
        <v>0</v>
      </c>
      <c r="AO144" s="82">
        <v>41326</v>
      </c>
      <c r="AP144" s="13" t="s">
        <v>50</v>
      </c>
      <c r="AQ144" s="13"/>
      <c r="AR144" s="13" t="str">
        <f t="shared" ref="AR144:AR207" si="82">A144</f>
        <v>JACQUIN</v>
      </c>
      <c r="AS144" s="13" t="str">
        <f t="shared" ref="AS144:AS207" si="83">B144</f>
        <v>Michel</v>
      </c>
      <c r="AT144" s="13" t="str">
        <f t="shared" ref="AT144:AT207" si="84">C144</f>
        <v>EC Saint Priest</v>
      </c>
      <c r="AU144" s="227">
        <f t="shared" si="81"/>
        <v>16954</v>
      </c>
      <c r="AV144" s="105" t="str">
        <f t="shared" ref="AV144:AV207" si="85">D144</f>
        <v>69</v>
      </c>
      <c r="AW144" s="13">
        <f t="shared" ref="AW144:AW207" si="86">Z144+AB144+AD144+AF144+AH144+AJ144</f>
        <v>5</v>
      </c>
      <c r="AX144" s="13">
        <f t="shared" ref="AX144:AX207" si="87">AL144</f>
        <v>0</v>
      </c>
      <c r="AY144" s="13">
        <f t="shared" ref="AY144:AY207" si="88">AN144</f>
        <v>0</v>
      </c>
    </row>
    <row r="145" spans="1:51" ht="13.5" customHeight="1" x14ac:dyDescent="0.25">
      <c r="A145" s="44" t="s">
        <v>439</v>
      </c>
      <c r="B145" s="45" t="s">
        <v>197</v>
      </c>
      <c r="C145" s="46" t="s">
        <v>387</v>
      </c>
      <c r="D145" s="47" t="s">
        <v>35</v>
      </c>
      <c r="E145" s="48">
        <v>36097</v>
      </c>
      <c r="F145" s="49"/>
      <c r="G145" s="50"/>
      <c r="H145" s="50"/>
      <c r="I145" s="51"/>
      <c r="J145" s="50"/>
      <c r="K145" s="50"/>
      <c r="L145" s="52"/>
      <c r="M145" s="52"/>
      <c r="N145" s="50"/>
      <c r="O145" s="50"/>
      <c r="P145" s="51"/>
      <c r="Q145" s="50"/>
      <c r="R145" s="50"/>
      <c r="S145" s="52"/>
      <c r="T145" s="52"/>
      <c r="U145" s="53"/>
      <c r="V145" s="52"/>
      <c r="W145" s="54" t="s">
        <v>56</v>
      </c>
      <c r="X145" s="58">
        <f t="shared" si="63"/>
        <v>0</v>
      </c>
      <c r="Y145" s="65">
        <f t="shared" si="65"/>
        <v>0</v>
      </c>
      <c r="Z145" s="55">
        <f t="shared" si="66"/>
        <v>0</v>
      </c>
      <c r="AA145" s="55">
        <f t="shared" si="67"/>
        <v>0</v>
      </c>
      <c r="AB145" s="55">
        <f t="shared" si="68"/>
        <v>0</v>
      </c>
      <c r="AC145" s="55">
        <f t="shared" si="69"/>
        <v>0</v>
      </c>
      <c r="AD145" s="55">
        <f t="shared" si="70"/>
        <v>0</v>
      </c>
      <c r="AE145" s="55">
        <f t="shared" si="71"/>
        <v>4</v>
      </c>
      <c r="AF145" s="55">
        <f t="shared" si="72"/>
        <v>0</v>
      </c>
      <c r="AG145" s="55">
        <f t="shared" si="73"/>
        <v>5</v>
      </c>
      <c r="AH145" s="55">
        <f t="shared" si="74"/>
        <v>5</v>
      </c>
      <c r="AI145" s="55">
        <f t="shared" si="75"/>
        <v>0</v>
      </c>
      <c r="AJ145" s="55">
        <f t="shared" si="76"/>
        <v>0</v>
      </c>
      <c r="AK145" s="56">
        <f t="shared" si="77"/>
        <v>0</v>
      </c>
      <c r="AL145" s="56">
        <f t="shared" si="78"/>
        <v>0</v>
      </c>
      <c r="AM145" s="57">
        <f t="shared" si="79"/>
        <v>0</v>
      </c>
      <c r="AN145" s="58">
        <f t="shared" si="80"/>
        <v>0</v>
      </c>
      <c r="AO145" s="59">
        <v>41351</v>
      </c>
      <c r="AP145" s="13" t="s">
        <v>440</v>
      </c>
      <c r="AQ145" s="13"/>
      <c r="AR145" s="13" t="str">
        <f t="shared" si="82"/>
        <v>JAVOUET</v>
      </c>
      <c r="AS145" s="13" t="str">
        <f t="shared" si="83"/>
        <v>Clément</v>
      </c>
      <c r="AT145" s="13" t="str">
        <f t="shared" si="84"/>
        <v>ASPTT Dijon</v>
      </c>
      <c r="AU145" s="227">
        <f t="shared" si="81"/>
        <v>36097</v>
      </c>
      <c r="AV145" s="105" t="str">
        <f t="shared" si="85"/>
        <v>21</v>
      </c>
      <c r="AW145" s="13">
        <f t="shared" si="86"/>
        <v>5</v>
      </c>
      <c r="AX145" s="13">
        <f t="shared" si="87"/>
        <v>0</v>
      </c>
      <c r="AY145" s="13">
        <f t="shared" si="88"/>
        <v>0</v>
      </c>
    </row>
    <row r="146" spans="1:51" ht="13.5" customHeight="1" x14ac:dyDescent="0.25">
      <c r="A146" s="66" t="s">
        <v>236</v>
      </c>
      <c r="B146" s="67" t="s">
        <v>95</v>
      </c>
      <c r="C146" s="68" t="s">
        <v>320</v>
      </c>
      <c r="D146" s="69" t="s">
        <v>23</v>
      </c>
      <c r="E146" s="70">
        <v>22551</v>
      </c>
      <c r="F146" s="71"/>
      <c r="G146" s="72"/>
      <c r="H146" s="72"/>
      <c r="I146" s="73"/>
      <c r="J146" s="72"/>
      <c r="K146" s="72"/>
      <c r="L146" s="74" t="s">
        <v>56</v>
      </c>
      <c r="M146" s="74"/>
      <c r="N146" s="72"/>
      <c r="O146" s="72"/>
      <c r="P146" s="73"/>
      <c r="Q146" s="72"/>
      <c r="R146" s="72"/>
      <c r="S146" s="74"/>
      <c r="T146" s="74"/>
      <c r="U146" s="75"/>
      <c r="V146" s="74"/>
      <c r="W146" s="76"/>
      <c r="X146" s="77">
        <f t="shared" si="63"/>
        <v>0</v>
      </c>
      <c r="Y146" s="78">
        <f t="shared" si="65"/>
        <v>0</v>
      </c>
      <c r="Z146" s="79">
        <f t="shared" si="66"/>
        <v>0</v>
      </c>
      <c r="AA146" s="79">
        <f t="shared" si="67"/>
        <v>0</v>
      </c>
      <c r="AB146" s="79">
        <f t="shared" si="68"/>
        <v>0</v>
      </c>
      <c r="AC146" s="79">
        <f t="shared" si="69"/>
        <v>0</v>
      </c>
      <c r="AD146" s="79">
        <f t="shared" si="70"/>
        <v>0</v>
      </c>
      <c r="AE146" s="79">
        <f t="shared" si="71"/>
        <v>0</v>
      </c>
      <c r="AF146" s="79">
        <f t="shared" si="72"/>
        <v>0</v>
      </c>
      <c r="AG146" s="79">
        <f t="shared" si="73"/>
        <v>5</v>
      </c>
      <c r="AH146" s="79">
        <f t="shared" si="74"/>
        <v>5</v>
      </c>
      <c r="AI146" s="79">
        <f t="shared" si="75"/>
        <v>0</v>
      </c>
      <c r="AJ146" s="79">
        <f t="shared" si="76"/>
        <v>0</v>
      </c>
      <c r="AK146" s="80">
        <f t="shared" si="77"/>
        <v>0</v>
      </c>
      <c r="AL146" s="80">
        <f t="shared" si="78"/>
        <v>0</v>
      </c>
      <c r="AM146" s="81">
        <f t="shared" si="79"/>
        <v>0</v>
      </c>
      <c r="AN146" s="77">
        <f t="shared" si="80"/>
        <v>0</v>
      </c>
      <c r="AO146" s="82">
        <v>41344</v>
      </c>
      <c r="AP146" s="13" t="s">
        <v>50</v>
      </c>
      <c r="AR146" s="13" t="str">
        <f t="shared" si="82"/>
        <v>JOLY</v>
      </c>
      <c r="AS146" s="13" t="str">
        <f t="shared" si="83"/>
        <v>Michel</v>
      </c>
      <c r="AT146" s="13" t="str">
        <f t="shared" si="84"/>
        <v>CC Replonges</v>
      </c>
      <c r="AU146" s="227">
        <f t="shared" si="81"/>
        <v>22551</v>
      </c>
      <c r="AV146" s="105" t="str">
        <f t="shared" si="85"/>
        <v>01</v>
      </c>
      <c r="AW146" s="13">
        <f t="shared" si="86"/>
        <v>5</v>
      </c>
      <c r="AX146" s="13">
        <f t="shared" si="87"/>
        <v>0</v>
      </c>
      <c r="AY146" s="13">
        <f t="shared" si="88"/>
        <v>0</v>
      </c>
    </row>
    <row r="147" spans="1:51" ht="13.5" customHeight="1" x14ac:dyDescent="0.25">
      <c r="A147" s="44" t="s">
        <v>483</v>
      </c>
      <c r="B147" s="45" t="s">
        <v>27</v>
      </c>
      <c r="C147" s="46" t="s">
        <v>337</v>
      </c>
      <c r="D147" s="47" t="s">
        <v>39</v>
      </c>
      <c r="E147" s="48">
        <v>24059</v>
      </c>
      <c r="F147" s="49"/>
      <c r="G147" s="50"/>
      <c r="H147" s="50"/>
      <c r="I147" s="51"/>
      <c r="J147" s="50"/>
      <c r="K147" s="50"/>
      <c r="L147" s="52"/>
      <c r="M147" s="52"/>
      <c r="N147" s="50"/>
      <c r="O147" s="50"/>
      <c r="P147" s="51"/>
      <c r="Q147" s="50"/>
      <c r="R147" s="50"/>
      <c r="S147" s="52"/>
      <c r="T147" s="52" t="s">
        <v>56</v>
      </c>
      <c r="U147" s="53"/>
      <c r="V147" s="52"/>
      <c r="W147" s="54"/>
      <c r="X147" s="58">
        <f t="shared" si="63"/>
        <v>0</v>
      </c>
      <c r="Y147" s="65">
        <f t="shared" si="65"/>
        <v>0</v>
      </c>
      <c r="Z147" s="55">
        <f t="shared" si="66"/>
        <v>0</v>
      </c>
      <c r="AA147" s="55">
        <f t="shared" si="67"/>
        <v>0</v>
      </c>
      <c r="AB147" s="55">
        <f t="shared" si="68"/>
        <v>0</v>
      </c>
      <c r="AC147" s="55">
        <f t="shared" si="69"/>
        <v>0</v>
      </c>
      <c r="AD147" s="55">
        <f t="shared" si="70"/>
        <v>0</v>
      </c>
      <c r="AE147" s="55">
        <f t="shared" si="71"/>
        <v>0</v>
      </c>
      <c r="AF147" s="55">
        <f t="shared" si="72"/>
        <v>0</v>
      </c>
      <c r="AG147" s="55">
        <f t="shared" si="73"/>
        <v>5</v>
      </c>
      <c r="AH147" s="55">
        <f t="shared" si="74"/>
        <v>5</v>
      </c>
      <c r="AI147" s="55">
        <f t="shared" si="75"/>
        <v>0</v>
      </c>
      <c r="AJ147" s="55">
        <f t="shared" si="76"/>
        <v>0</v>
      </c>
      <c r="AK147" s="56">
        <f t="shared" si="77"/>
        <v>0</v>
      </c>
      <c r="AL147" s="56">
        <f t="shared" si="78"/>
        <v>0</v>
      </c>
      <c r="AM147" s="57">
        <f t="shared" si="79"/>
        <v>0</v>
      </c>
      <c r="AN147" s="58">
        <f t="shared" si="80"/>
        <v>0</v>
      </c>
      <c r="AO147" s="59">
        <v>41357</v>
      </c>
      <c r="AP147" s="13" t="s">
        <v>50</v>
      </c>
      <c r="AR147" s="13" t="str">
        <f t="shared" si="82"/>
        <v>JOMAIN</v>
      </c>
      <c r="AS147" s="13" t="str">
        <f t="shared" si="83"/>
        <v>Philippe</v>
      </c>
      <c r="AT147" s="13" t="str">
        <f t="shared" si="84"/>
        <v>VC Villerest</v>
      </c>
      <c r="AU147" s="227">
        <f t="shared" si="81"/>
        <v>24059</v>
      </c>
      <c r="AV147" s="105" t="str">
        <f t="shared" si="85"/>
        <v>42</v>
      </c>
      <c r="AW147" s="13">
        <f t="shared" si="86"/>
        <v>5</v>
      </c>
      <c r="AX147" s="13">
        <f t="shared" si="87"/>
        <v>0</v>
      </c>
      <c r="AY147" s="13">
        <f t="shared" si="88"/>
        <v>0</v>
      </c>
    </row>
    <row r="148" spans="1:51" ht="13.5" customHeight="1" x14ac:dyDescent="0.25">
      <c r="A148" s="66" t="s">
        <v>92</v>
      </c>
      <c r="B148" s="67" t="s">
        <v>26</v>
      </c>
      <c r="C148" s="68" t="s">
        <v>62</v>
      </c>
      <c r="D148" s="69" t="s">
        <v>23</v>
      </c>
      <c r="E148" s="70">
        <v>22303</v>
      </c>
      <c r="F148" s="71"/>
      <c r="G148" s="72"/>
      <c r="H148" s="72"/>
      <c r="I148" s="73"/>
      <c r="J148" s="72"/>
      <c r="K148" s="72" t="s">
        <v>56</v>
      </c>
      <c r="L148" s="74"/>
      <c r="M148" s="74"/>
      <c r="N148" s="72"/>
      <c r="O148" s="72"/>
      <c r="P148" s="73"/>
      <c r="Q148" s="72"/>
      <c r="R148" s="72"/>
      <c r="S148" s="74"/>
      <c r="T148" s="74"/>
      <c r="U148" s="75"/>
      <c r="V148" s="74"/>
      <c r="W148" s="76"/>
      <c r="X148" s="77">
        <f t="shared" si="63"/>
        <v>0</v>
      </c>
      <c r="Y148" s="78">
        <f t="shared" si="65"/>
        <v>0</v>
      </c>
      <c r="Z148" s="79">
        <f t="shared" si="66"/>
        <v>0</v>
      </c>
      <c r="AA148" s="79">
        <f t="shared" si="67"/>
        <v>0</v>
      </c>
      <c r="AB148" s="79">
        <f t="shared" si="68"/>
        <v>0</v>
      </c>
      <c r="AC148" s="79">
        <f t="shared" si="69"/>
        <v>0</v>
      </c>
      <c r="AD148" s="79">
        <f t="shared" si="70"/>
        <v>0</v>
      </c>
      <c r="AE148" s="79">
        <f t="shared" si="71"/>
        <v>4</v>
      </c>
      <c r="AF148" s="79">
        <f t="shared" si="72"/>
        <v>4</v>
      </c>
      <c r="AG148" s="79">
        <f t="shared" si="73"/>
        <v>0</v>
      </c>
      <c r="AH148" s="79">
        <f t="shared" si="74"/>
        <v>0</v>
      </c>
      <c r="AI148" s="79">
        <f t="shared" si="75"/>
        <v>0</v>
      </c>
      <c r="AJ148" s="79">
        <f t="shared" si="76"/>
        <v>0</v>
      </c>
      <c r="AK148" s="80">
        <f t="shared" si="77"/>
        <v>0</v>
      </c>
      <c r="AL148" s="80">
        <f t="shared" si="78"/>
        <v>0</v>
      </c>
      <c r="AM148" s="81">
        <f t="shared" si="79"/>
        <v>0</v>
      </c>
      <c r="AN148" s="77">
        <f t="shared" si="80"/>
        <v>0</v>
      </c>
      <c r="AO148" s="82">
        <v>41310</v>
      </c>
      <c r="AP148" s="13" t="s">
        <v>50</v>
      </c>
      <c r="AR148" s="13" t="str">
        <f t="shared" si="82"/>
        <v>JUGNIOT</v>
      </c>
      <c r="AS148" s="13" t="str">
        <f t="shared" si="83"/>
        <v>Frédéric</v>
      </c>
      <c r="AT148" s="13" t="str">
        <f t="shared" si="84"/>
        <v>AC Francheleins</v>
      </c>
      <c r="AU148" s="227">
        <f t="shared" si="81"/>
        <v>22303</v>
      </c>
      <c r="AV148" s="105" t="str">
        <f t="shared" si="85"/>
        <v>01</v>
      </c>
      <c r="AW148" s="13">
        <f t="shared" si="86"/>
        <v>4</v>
      </c>
      <c r="AX148" s="13">
        <f t="shared" si="87"/>
        <v>0</v>
      </c>
      <c r="AY148" s="13">
        <f t="shared" si="88"/>
        <v>0</v>
      </c>
    </row>
    <row r="149" spans="1:51" ht="13.5" customHeight="1" x14ac:dyDescent="0.25">
      <c r="A149" s="44" t="s">
        <v>237</v>
      </c>
      <c r="B149" s="45" t="s">
        <v>144</v>
      </c>
      <c r="C149" s="46" t="s">
        <v>309</v>
      </c>
      <c r="D149" s="47" t="s">
        <v>23</v>
      </c>
      <c r="E149" s="48">
        <v>18263</v>
      </c>
      <c r="F149" s="49"/>
      <c r="G149" s="50"/>
      <c r="H149" s="50"/>
      <c r="I149" s="51"/>
      <c r="J149" s="50"/>
      <c r="K149" s="50" t="s">
        <v>56</v>
      </c>
      <c r="L149" s="52"/>
      <c r="M149" s="52"/>
      <c r="N149" s="50"/>
      <c r="O149" s="50"/>
      <c r="P149" s="51"/>
      <c r="Q149" s="50"/>
      <c r="R149" s="50"/>
      <c r="S149" s="52"/>
      <c r="T149" s="52"/>
      <c r="U149" s="53"/>
      <c r="V149" s="52"/>
      <c r="W149" s="54"/>
      <c r="X149" s="58">
        <f t="shared" si="63"/>
        <v>0</v>
      </c>
      <c r="Y149" s="65">
        <f t="shared" si="65"/>
        <v>0</v>
      </c>
      <c r="Z149" s="55">
        <f t="shared" si="66"/>
        <v>0</v>
      </c>
      <c r="AA149" s="55">
        <f t="shared" si="67"/>
        <v>0</v>
      </c>
      <c r="AB149" s="55">
        <f t="shared" si="68"/>
        <v>0</v>
      </c>
      <c r="AC149" s="55">
        <f t="shared" si="69"/>
        <v>0</v>
      </c>
      <c r="AD149" s="55">
        <f t="shared" si="70"/>
        <v>0</v>
      </c>
      <c r="AE149" s="55">
        <f t="shared" si="71"/>
        <v>4</v>
      </c>
      <c r="AF149" s="55">
        <f t="shared" si="72"/>
        <v>4</v>
      </c>
      <c r="AG149" s="55">
        <f t="shared" si="73"/>
        <v>0</v>
      </c>
      <c r="AH149" s="55">
        <f t="shared" si="74"/>
        <v>0</v>
      </c>
      <c r="AI149" s="55">
        <f t="shared" si="75"/>
        <v>0</v>
      </c>
      <c r="AJ149" s="55">
        <f t="shared" si="76"/>
        <v>0</v>
      </c>
      <c r="AK149" s="56">
        <f t="shared" si="77"/>
        <v>0</v>
      </c>
      <c r="AL149" s="56">
        <f t="shared" si="78"/>
        <v>0</v>
      </c>
      <c r="AM149" s="57">
        <f t="shared" si="79"/>
        <v>0</v>
      </c>
      <c r="AN149" s="58">
        <f t="shared" si="80"/>
        <v>0</v>
      </c>
      <c r="AO149" s="59">
        <v>41330</v>
      </c>
      <c r="AP149" s="13" t="s">
        <v>50</v>
      </c>
      <c r="AR149" s="13" t="str">
        <f t="shared" si="82"/>
        <v>JUILLARD</v>
      </c>
      <c r="AS149" s="13" t="str">
        <f t="shared" si="83"/>
        <v>Jacques</v>
      </c>
      <c r="AT149" s="13" t="str">
        <f t="shared" si="84"/>
        <v>VC Druillat</v>
      </c>
      <c r="AU149" s="227">
        <f t="shared" si="81"/>
        <v>18263</v>
      </c>
      <c r="AV149" s="105" t="str">
        <f t="shared" si="85"/>
        <v>01</v>
      </c>
      <c r="AW149" s="13">
        <f t="shared" si="86"/>
        <v>4</v>
      </c>
      <c r="AX149" s="13">
        <f t="shared" si="87"/>
        <v>0</v>
      </c>
      <c r="AY149" s="13">
        <f t="shared" si="88"/>
        <v>0</v>
      </c>
    </row>
    <row r="150" spans="1:51" ht="13.5" customHeight="1" x14ac:dyDescent="0.25">
      <c r="A150" s="66" t="s">
        <v>457</v>
      </c>
      <c r="B150" s="67" t="s">
        <v>151</v>
      </c>
      <c r="C150" s="68" t="s">
        <v>333</v>
      </c>
      <c r="D150" s="69" t="s">
        <v>43</v>
      </c>
      <c r="E150" s="70"/>
      <c r="F150" s="71"/>
      <c r="G150" s="72"/>
      <c r="H150" s="72" t="s">
        <v>56</v>
      </c>
      <c r="I150" s="73"/>
      <c r="J150" s="72"/>
      <c r="K150" s="72" t="s">
        <v>56</v>
      </c>
      <c r="L150" s="74"/>
      <c r="M150" s="74"/>
      <c r="N150" s="72"/>
      <c r="O150" s="72"/>
      <c r="P150" s="73"/>
      <c r="Q150" s="72"/>
      <c r="R150" s="72"/>
      <c r="S150" s="74"/>
      <c r="T150" s="74"/>
      <c r="U150" s="75"/>
      <c r="V150" s="74"/>
      <c r="W150" s="76"/>
      <c r="X150" s="77">
        <f t="shared" si="63"/>
        <v>0</v>
      </c>
      <c r="Y150" s="78">
        <f t="shared" si="65"/>
        <v>0</v>
      </c>
      <c r="Z150" s="79">
        <f t="shared" si="66"/>
        <v>0</v>
      </c>
      <c r="AA150" s="79">
        <f t="shared" si="67"/>
        <v>2</v>
      </c>
      <c r="AB150" s="79">
        <f t="shared" si="68"/>
        <v>2</v>
      </c>
      <c r="AC150" s="79">
        <f t="shared" si="69"/>
        <v>0</v>
      </c>
      <c r="AD150" s="79">
        <f t="shared" si="70"/>
        <v>0</v>
      </c>
      <c r="AE150" s="79">
        <f t="shared" si="71"/>
        <v>4</v>
      </c>
      <c r="AF150" s="79">
        <f t="shared" si="72"/>
        <v>0</v>
      </c>
      <c r="AG150" s="79">
        <f t="shared" si="73"/>
        <v>0</v>
      </c>
      <c r="AH150" s="79">
        <f t="shared" si="74"/>
        <v>0</v>
      </c>
      <c r="AI150" s="79">
        <f t="shared" si="75"/>
        <v>0</v>
      </c>
      <c r="AJ150" s="79">
        <f t="shared" si="76"/>
        <v>0</v>
      </c>
      <c r="AK150" s="80">
        <f t="shared" si="77"/>
        <v>0</v>
      </c>
      <c r="AL150" s="80">
        <f t="shared" si="78"/>
        <v>0</v>
      </c>
      <c r="AM150" s="81">
        <f t="shared" si="79"/>
        <v>0</v>
      </c>
      <c r="AN150" s="77">
        <f t="shared" si="80"/>
        <v>0</v>
      </c>
      <c r="AO150" s="82">
        <v>41353</v>
      </c>
      <c r="AP150" s="13" t="s">
        <v>50</v>
      </c>
      <c r="AQ150" s="13" t="s">
        <v>456</v>
      </c>
      <c r="AR150" s="13" t="str">
        <f t="shared" si="82"/>
        <v>JURY</v>
      </c>
      <c r="AS150" s="13" t="str">
        <f t="shared" si="83"/>
        <v>Joël</v>
      </c>
      <c r="AT150" s="13" t="str">
        <f t="shared" si="84"/>
        <v>UC Digoin</v>
      </c>
      <c r="AU150" s="227">
        <f t="shared" si="81"/>
        <v>0</v>
      </c>
      <c r="AV150" s="105" t="str">
        <f t="shared" si="85"/>
        <v>71</v>
      </c>
      <c r="AW150" s="13">
        <f t="shared" si="86"/>
        <v>2</v>
      </c>
      <c r="AX150" s="13">
        <f t="shared" si="87"/>
        <v>0</v>
      </c>
      <c r="AY150" s="13">
        <f t="shared" si="88"/>
        <v>0</v>
      </c>
    </row>
    <row r="151" spans="1:51" ht="13.5" customHeight="1" x14ac:dyDescent="0.25">
      <c r="A151" s="44" t="s">
        <v>238</v>
      </c>
      <c r="B151" s="45" t="s">
        <v>239</v>
      </c>
      <c r="C151" s="46" t="s">
        <v>16</v>
      </c>
      <c r="D151" s="47" t="s">
        <v>35</v>
      </c>
      <c r="E151" s="48">
        <v>34286</v>
      </c>
      <c r="F151" s="49"/>
      <c r="G151" s="50"/>
      <c r="H151" s="50" t="s">
        <v>56</v>
      </c>
      <c r="I151" s="51"/>
      <c r="J151" s="50"/>
      <c r="K151" s="50"/>
      <c r="L151" s="52"/>
      <c r="M151" s="52"/>
      <c r="N151" s="50"/>
      <c r="O151" s="50"/>
      <c r="P151" s="51"/>
      <c r="Q151" s="50"/>
      <c r="R151" s="50" t="s">
        <v>56</v>
      </c>
      <c r="S151" s="52"/>
      <c r="T151" s="52"/>
      <c r="U151" s="53"/>
      <c r="V151" s="52"/>
      <c r="W151" s="54"/>
      <c r="X151" s="58">
        <f t="shared" si="63"/>
        <v>0</v>
      </c>
      <c r="Y151" s="65">
        <f t="shared" si="65"/>
        <v>0</v>
      </c>
      <c r="Z151" s="55">
        <f t="shared" si="66"/>
        <v>0</v>
      </c>
      <c r="AA151" s="55">
        <f t="shared" si="67"/>
        <v>2</v>
      </c>
      <c r="AB151" s="55">
        <f t="shared" si="68"/>
        <v>2</v>
      </c>
      <c r="AC151" s="55">
        <f t="shared" si="69"/>
        <v>3</v>
      </c>
      <c r="AD151" s="55">
        <f t="shared" si="70"/>
        <v>0</v>
      </c>
      <c r="AE151" s="55">
        <f t="shared" si="71"/>
        <v>0</v>
      </c>
      <c r="AF151" s="55">
        <f t="shared" si="72"/>
        <v>0</v>
      </c>
      <c r="AG151" s="55">
        <f t="shared" si="73"/>
        <v>0</v>
      </c>
      <c r="AH151" s="55">
        <f t="shared" si="74"/>
        <v>0</v>
      </c>
      <c r="AI151" s="55">
        <f t="shared" si="75"/>
        <v>0</v>
      </c>
      <c r="AJ151" s="55">
        <f t="shared" si="76"/>
        <v>0</v>
      </c>
      <c r="AK151" s="56">
        <f t="shared" si="77"/>
        <v>0</v>
      </c>
      <c r="AL151" s="56">
        <f t="shared" si="78"/>
        <v>0</v>
      </c>
      <c r="AM151" s="57">
        <f t="shared" si="79"/>
        <v>0</v>
      </c>
      <c r="AN151" s="58">
        <f t="shared" si="80"/>
        <v>0</v>
      </c>
      <c r="AO151" s="59">
        <v>41351</v>
      </c>
      <c r="AP151" s="13" t="s">
        <v>50</v>
      </c>
      <c r="AR151" s="13" t="str">
        <f t="shared" si="82"/>
        <v>KERVADEC</v>
      </c>
      <c r="AS151" s="13" t="str">
        <f t="shared" si="83"/>
        <v>Steven</v>
      </c>
      <c r="AT151" s="13" t="str">
        <f t="shared" si="84"/>
        <v>ASL Hauteville</v>
      </c>
      <c r="AU151" s="227">
        <f t="shared" si="81"/>
        <v>34286</v>
      </c>
      <c r="AV151" s="105" t="str">
        <f t="shared" si="85"/>
        <v>21</v>
      </c>
      <c r="AW151" s="13">
        <f t="shared" si="86"/>
        <v>2</v>
      </c>
      <c r="AX151" s="13">
        <f t="shared" si="87"/>
        <v>0</v>
      </c>
      <c r="AY151" s="13">
        <f t="shared" si="88"/>
        <v>0</v>
      </c>
    </row>
    <row r="152" spans="1:51" ht="13.5" customHeight="1" x14ac:dyDescent="0.25">
      <c r="A152" s="66" t="s">
        <v>240</v>
      </c>
      <c r="B152" s="67" t="s">
        <v>241</v>
      </c>
      <c r="C152" s="68" t="s">
        <v>319</v>
      </c>
      <c r="D152" s="69" t="s">
        <v>25</v>
      </c>
      <c r="E152" s="70">
        <v>18684</v>
      </c>
      <c r="F152" s="71"/>
      <c r="G152" s="72"/>
      <c r="H152" s="72"/>
      <c r="I152" s="73"/>
      <c r="J152" s="72"/>
      <c r="K152" s="72" t="s">
        <v>56</v>
      </c>
      <c r="L152" s="74"/>
      <c r="M152" s="74"/>
      <c r="N152" s="72"/>
      <c r="O152" s="72"/>
      <c r="P152" s="73"/>
      <c r="Q152" s="72"/>
      <c r="R152" s="72"/>
      <c r="S152" s="74"/>
      <c r="T152" s="74"/>
      <c r="U152" s="75"/>
      <c r="V152" s="74"/>
      <c r="W152" s="76"/>
      <c r="X152" s="77">
        <f t="shared" si="63"/>
        <v>0</v>
      </c>
      <c r="Y152" s="78">
        <f t="shared" si="65"/>
        <v>0</v>
      </c>
      <c r="Z152" s="79">
        <f t="shared" si="66"/>
        <v>0</v>
      </c>
      <c r="AA152" s="79">
        <f t="shared" si="67"/>
        <v>0</v>
      </c>
      <c r="AB152" s="79">
        <f t="shared" si="68"/>
        <v>0</v>
      </c>
      <c r="AC152" s="79">
        <f t="shared" si="69"/>
        <v>0</v>
      </c>
      <c r="AD152" s="79">
        <f t="shared" si="70"/>
        <v>0</v>
      </c>
      <c r="AE152" s="79">
        <f t="shared" si="71"/>
        <v>4</v>
      </c>
      <c r="AF152" s="79">
        <f t="shared" si="72"/>
        <v>4</v>
      </c>
      <c r="AG152" s="79">
        <f t="shared" si="73"/>
        <v>0</v>
      </c>
      <c r="AH152" s="79">
        <f t="shared" si="74"/>
        <v>0</v>
      </c>
      <c r="AI152" s="79">
        <f t="shared" si="75"/>
        <v>0</v>
      </c>
      <c r="AJ152" s="79">
        <f t="shared" si="76"/>
        <v>0</v>
      </c>
      <c r="AK152" s="80">
        <f t="shared" si="77"/>
        <v>0</v>
      </c>
      <c r="AL152" s="80">
        <f t="shared" si="78"/>
        <v>0</v>
      </c>
      <c r="AM152" s="81">
        <f t="shared" si="79"/>
        <v>0</v>
      </c>
      <c r="AN152" s="77">
        <f t="shared" si="80"/>
        <v>0</v>
      </c>
      <c r="AO152" s="82">
        <v>41346</v>
      </c>
      <c r="AP152" s="13" t="s">
        <v>50</v>
      </c>
      <c r="AR152" s="13" t="str">
        <f t="shared" si="82"/>
        <v>LABROSSE</v>
      </c>
      <c r="AS152" s="13" t="str">
        <f t="shared" si="83"/>
        <v>Raymond</v>
      </c>
      <c r="AT152" s="13" t="str">
        <f t="shared" si="84"/>
        <v>Bellerive SC</v>
      </c>
      <c r="AU152" s="227">
        <f t="shared" si="81"/>
        <v>18684</v>
      </c>
      <c r="AV152" s="105" t="str">
        <f t="shared" si="85"/>
        <v>03</v>
      </c>
      <c r="AW152" s="13">
        <f t="shared" si="86"/>
        <v>4</v>
      </c>
      <c r="AX152" s="13">
        <f t="shared" si="87"/>
        <v>0</v>
      </c>
      <c r="AY152" s="13">
        <f t="shared" si="88"/>
        <v>0</v>
      </c>
    </row>
    <row r="153" spans="1:51" ht="13.5" customHeight="1" x14ac:dyDescent="0.25">
      <c r="A153" s="44" t="s">
        <v>242</v>
      </c>
      <c r="B153" s="45" t="s">
        <v>172</v>
      </c>
      <c r="C153" s="46" t="s">
        <v>305</v>
      </c>
      <c r="D153" s="47" t="s">
        <v>23</v>
      </c>
      <c r="E153" s="48">
        <v>29575</v>
      </c>
      <c r="F153" s="49"/>
      <c r="G153" s="50"/>
      <c r="H153" s="50" t="s">
        <v>56</v>
      </c>
      <c r="I153" s="51" t="s">
        <v>56</v>
      </c>
      <c r="J153" s="50"/>
      <c r="K153" s="50"/>
      <c r="L153" s="52"/>
      <c r="M153" s="52"/>
      <c r="N153" s="50"/>
      <c r="O153" s="50"/>
      <c r="P153" s="51"/>
      <c r="Q153" s="50"/>
      <c r="R153" s="50"/>
      <c r="S153" s="52"/>
      <c r="T153" s="52"/>
      <c r="U153" s="53"/>
      <c r="V153" s="52"/>
      <c r="W153" s="54"/>
      <c r="X153" s="58">
        <f t="shared" si="63"/>
        <v>0</v>
      </c>
      <c r="Y153" s="65">
        <f t="shared" si="65"/>
        <v>0</v>
      </c>
      <c r="Z153" s="55">
        <f t="shared" si="66"/>
        <v>0</v>
      </c>
      <c r="AA153" s="55">
        <f t="shared" si="67"/>
        <v>2</v>
      </c>
      <c r="AB153" s="55">
        <f t="shared" si="68"/>
        <v>2</v>
      </c>
      <c r="AC153" s="55">
        <f t="shared" si="69"/>
        <v>0</v>
      </c>
      <c r="AD153" s="55">
        <f t="shared" si="70"/>
        <v>0</v>
      </c>
      <c r="AE153" s="55">
        <f t="shared" si="71"/>
        <v>0</v>
      </c>
      <c r="AF153" s="55">
        <f t="shared" si="72"/>
        <v>0</v>
      </c>
      <c r="AG153" s="55">
        <f t="shared" si="73"/>
        <v>0</v>
      </c>
      <c r="AH153" s="55">
        <f t="shared" si="74"/>
        <v>0</v>
      </c>
      <c r="AI153" s="55">
        <f t="shared" si="75"/>
        <v>0</v>
      </c>
      <c r="AJ153" s="55">
        <f t="shared" si="76"/>
        <v>0</v>
      </c>
      <c r="AK153" s="56">
        <f t="shared" si="77"/>
        <v>0</v>
      </c>
      <c r="AL153" s="56">
        <f t="shared" si="78"/>
        <v>0</v>
      </c>
      <c r="AM153" s="57">
        <f t="shared" si="79"/>
        <v>0</v>
      </c>
      <c r="AN153" s="58">
        <f t="shared" si="80"/>
        <v>0</v>
      </c>
      <c r="AO153" s="59">
        <v>41328</v>
      </c>
      <c r="AP153" s="13" t="s">
        <v>50</v>
      </c>
      <c r="AR153" s="13" t="str">
        <f t="shared" si="82"/>
        <v>LACROIX</v>
      </c>
      <c r="AS153" s="13" t="str">
        <f t="shared" si="83"/>
        <v>Cédric</v>
      </c>
      <c r="AT153" s="13" t="str">
        <f t="shared" si="84"/>
        <v>St Denis Cyclisme</v>
      </c>
      <c r="AU153" s="227">
        <f t="shared" si="81"/>
        <v>29575</v>
      </c>
      <c r="AV153" s="105" t="str">
        <f t="shared" si="85"/>
        <v>01</v>
      </c>
      <c r="AW153" s="13">
        <f t="shared" si="86"/>
        <v>2</v>
      </c>
      <c r="AX153" s="13">
        <f t="shared" si="87"/>
        <v>0</v>
      </c>
      <c r="AY153" s="13">
        <f t="shared" si="88"/>
        <v>0</v>
      </c>
    </row>
    <row r="154" spans="1:51" ht="13.5" customHeight="1" x14ac:dyDescent="0.25">
      <c r="A154" s="66" t="s">
        <v>438</v>
      </c>
      <c r="B154" s="67" t="s">
        <v>166</v>
      </c>
      <c r="C154" s="68" t="s">
        <v>74</v>
      </c>
      <c r="D154" s="69" t="s">
        <v>75</v>
      </c>
      <c r="E154" s="70">
        <v>18363</v>
      </c>
      <c r="F154" s="71"/>
      <c r="G154" s="72"/>
      <c r="H154" s="72"/>
      <c r="I154" s="73"/>
      <c r="J154" s="72"/>
      <c r="K154" s="72" t="s">
        <v>56</v>
      </c>
      <c r="L154" s="74"/>
      <c r="M154" s="74"/>
      <c r="N154" s="72"/>
      <c r="O154" s="72"/>
      <c r="P154" s="73"/>
      <c r="Q154" s="72"/>
      <c r="R154" s="72"/>
      <c r="S154" s="74"/>
      <c r="T154" s="74"/>
      <c r="U154" s="75"/>
      <c r="V154" s="74"/>
      <c r="W154" s="76"/>
      <c r="X154" s="77">
        <f t="shared" si="63"/>
        <v>0</v>
      </c>
      <c r="Y154" s="78">
        <f t="shared" si="65"/>
        <v>0</v>
      </c>
      <c r="Z154" s="79">
        <f t="shared" si="66"/>
        <v>0</v>
      </c>
      <c r="AA154" s="79">
        <f t="shared" si="67"/>
        <v>0</v>
      </c>
      <c r="AB154" s="79">
        <f t="shared" si="68"/>
        <v>0</v>
      </c>
      <c r="AC154" s="79">
        <f t="shared" si="69"/>
        <v>0</v>
      </c>
      <c r="AD154" s="79">
        <f t="shared" si="70"/>
        <v>0</v>
      </c>
      <c r="AE154" s="79">
        <f t="shared" si="71"/>
        <v>4</v>
      </c>
      <c r="AF154" s="79">
        <f t="shared" si="72"/>
        <v>4</v>
      </c>
      <c r="AG154" s="79">
        <f t="shared" si="73"/>
        <v>0</v>
      </c>
      <c r="AH154" s="79">
        <f t="shared" si="74"/>
        <v>0</v>
      </c>
      <c r="AI154" s="79">
        <f t="shared" si="75"/>
        <v>0</v>
      </c>
      <c r="AJ154" s="79">
        <f t="shared" si="76"/>
        <v>0</v>
      </c>
      <c r="AK154" s="80">
        <f t="shared" si="77"/>
        <v>0</v>
      </c>
      <c r="AL154" s="80">
        <f t="shared" si="78"/>
        <v>0</v>
      </c>
      <c r="AM154" s="81">
        <f t="shared" si="79"/>
        <v>0</v>
      </c>
      <c r="AN154" s="77">
        <f t="shared" si="80"/>
        <v>0</v>
      </c>
      <c r="AO154" s="82">
        <v>41351</v>
      </c>
      <c r="AP154" s="13" t="s">
        <v>50</v>
      </c>
      <c r="AR154" s="13" t="str">
        <f t="shared" si="82"/>
        <v>LAFFAYE</v>
      </c>
      <c r="AS154" s="13" t="str">
        <f t="shared" si="83"/>
        <v>Bernard</v>
      </c>
      <c r="AT154" s="13" t="str">
        <f t="shared" si="84"/>
        <v>ASC Fours</v>
      </c>
      <c r="AU154" s="227">
        <f t="shared" si="81"/>
        <v>18363</v>
      </c>
      <c r="AV154" s="105" t="str">
        <f t="shared" si="85"/>
        <v>58</v>
      </c>
      <c r="AW154" s="13">
        <f t="shared" si="86"/>
        <v>4</v>
      </c>
      <c r="AX154" s="13">
        <f t="shared" si="87"/>
        <v>0</v>
      </c>
      <c r="AY154" s="13">
        <f t="shared" si="88"/>
        <v>0</v>
      </c>
    </row>
    <row r="155" spans="1:51" ht="13.5" customHeight="1" x14ac:dyDescent="0.25">
      <c r="A155" s="44" t="s">
        <v>370</v>
      </c>
      <c r="B155" s="45" t="s">
        <v>17</v>
      </c>
      <c r="C155" s="46" t="s">
        <v>324</v>
      </c>
      <c r="D155" s="47" t="s">
        <v>39</v>
      </c>
      <c r="E155" s="48">
        <v>23538</v>
      </c>
      <c r="F155" s="49"/>
      <c r="G155" s="50"/>
      <c r="H155" s="50"/>
      <c r="I155" s="51"/>
      <c r="J155" s="50"/>
      <c r="K155" s="50"/>
      <c r="L155" s="52"/>
      <c r="M155" s="52"/>
      <c r="N155" s="50"/>
      <c r="O155" s="50"/>
      <c r="P155" s="51"/>
      <c r="Q155" s="50"/>
      <c r="R155" s="50"/>
      <c r="S155" s="52"/>
      <c r="T155" s="52" t="s">
        <v>56</v>
      </c>
      <c r="U155" s="53"/>
      <c r="V155" s="52"/>
      <c r="W155" s="54"/>
      <c r="X155" s="58">
        <f t="shared" si="63"/>
        <v>0</v>
      </c>
      <c r="Y155" s="65">
        <f t="shared" si="65"/>
        <v>0</v>
      </c>
      <c r="Z155" s="55">
        <f t="shared" si="66"/>
        <v>0</v>
      </c>
      <c r="AA155" s="55">
        <f t="shared" si="67"/>
        <v>0</v>
      </c>
      <c r="AB155" s="55">
        <f t="shared" si="68"/>
        <v>0</v>
      </c>
      <c r="AC155" s="55">
        <f t="shared" si="69"/>
        <v>0</v>
      </c>
      <c r="AD155" s="55">
        <f t="shared" si="70"/>
        <v>0</v>
      </c>
      <c r="AE155" s="55">
        <f t="shared" si="71"/>
        <v>0</v>
      </c>
      <c r="AF155" s="55">
        <f t="shared" si="72"/>
        <v>0</v>
      </c>
      <c r="AG155" s="55">
        <f t="shared" si="73"/>
        <v>5</v>
      </c>
      <c r="AH155" s="55">
        <f t="shared" si="74"/>
        <v>5</v>
      </c>
      <c r="AI155" s="55">
        <f t="shared" si="75"/>
        <v>0</v>
      </c>
      <c r="AJ155" s="55">
        <f t="shared" si="76"/>
        <v>0</v>
      </c>
      <c r="AK155" s="56">
        <f t="shared" si="77"/>
        <v>0</v>
      </c>
      <c r="AL155" s="56">
        <f t="shared" si="78"/>
        <v>0</v>
      </c>
      <c r="AM155" s="57">
        <f t="shared" si="79"/>
        <v>0</v>
      </c>
      <c r="AN155" s="58">
        <f t="shared" si="80"/>
        <v>0</v>
      </c>
      <c r="AO155" s="59">
        <v>41339</v>
      </c>
      <c r="AP155" s="4" t="s">
        <v>50</v>
      </c>
      <c r="AR155" s="13" t="str">
        <f t="shared" si="82"/>
        <v>LAGOUTE</v>
      </c>
      <c r="AS155" s="13" t="str">
        <f t="shared" si="83"/>
        <v>Stéphane</v>
      </c>
      <c r="AT155" s="13" t="str">
        <f t="shared" si="84"/>
        <v>Dynamic Vélo Riorges</v>
      </c>
      <c r="AU155" s="227">
        <f t="shared" si="81"/>
        <v>23538</v>
      </c>
      <c r="AV155" s="105" t="str">
        <f t="shared" si="85"/>
        <v>42</v>
      </c>
      <c r="AW155" s="13">
        <f t="shared" si="86"/>
        <v>5</v>
      </c>
      <c r="AX155" s="13">
        <f t="shared" si="87"/>
        <v>0</v>
      </c>
      <c r="AY155" s="13">
        <f t="shared" si="88"/>
        <v>0</v>
      </c>
    </row>
    <row r="156" spans="1:51" ht="13.5" customHeight="1" x14ac:dyDescent="0.25">
      <c r="A156" s="66" t="s">
        <v>504</v>
      </c>
      <c r="B156" s="67" t="s">
        <v>110</v>
      </c>
      <c r="C156" s="68" t="s">
        <v>70</v>
      </c>
      <c r="D156" s="69" t="s">
        <v>29</v>
      </c>
      <c r="E156" s="70">
        <v>28417</v>
      </c>
      <c r="F156" s="71"/>
      <c r="G156" s="72" t="s">
        <v>56</v>
      </c>
      <c r="H156" s="72"/>
      <c r="I156" s="73" t="s">
        <v>56</v>
      </c>
      <c r="J156" s="72"/>
      <c r="K156" s="72"/>
      <c r="L156" s="74"/>
      <c r="M156" s="74"/>
      <c r="N156" s="72"/>
      <c r="O156" s="72"/>
      <c r="P156" s="73"/>
      <c r="Q156" s="72"/>
      <c r="R156" s="72"/>
      <c r="S156" s="74"/>
      <c r="T156" s="74"/>
      <c r="U156" s="75"/>
      <c r="V156" s="74"/>
      <c r="W156" s="76"/>
      <c r="X156" s="77">
        <f t="shared" si="63"/>
        <v>0</v>
      </c>
      <c r="Y156" s="78">
        <f t="shared" si="65"/>
        <v>1</v>
      </c>
      <c r="Z156" s="79">
        <f t="shared" si="66"/>
        <v>1</v>
      </c>
      <c r="AA156" s="79">
        <f t="shared" si="67"/>
        <v>2</v>
      </c>
      <c r="AB156" s="79">
        <f t="shared" si="68"/>
        <v>0</v>
      </c>
      <c r="AC156" s="79">
        <f t="shared" si="69"/>
        <v>0</v>
      </c>
      <c r="AD156" s="79">
        <f t="shared" si="70"/>
        <v>0</v>
      </c>
      <c r="AE156" s="79">
        <f t="shared" si="71"/>
        <v>0</v>
      </c>
      <c r="AF156" s="79">
        <f t="shared" si="72"/>
        <v>0</v>
      </c>
      <c r="AG156" s="79">
        <f t="shared" si="73"/>
        <v>0</v>
      </c>
      <c r="AH156" s="79">
        <f t="shared" si="74"/>
        <v>0</v>
      </c>
      <c r="AI156" s="79">
        <f t="shared" si="75"/>
        <v>0</v>
      </c>
      <c r="AJ156" s="79">
        <f t="shared" si="76"/>
        <v>0</v>
      </c>
      <c r="AK156" s="80">
        <f t="shared" si="77"/>
        <v>0</v>
      </c>
      <c r="AL156" s="80">
        <f t="shared" si="78"/>
        <v>0</v>
      </c>
      <c r="AM156" s="81">
        <f t="shared" si="79"/>
        <v>0</v>
      </c>
      <c r="AN156" s="77">
        <f t="shared" si="80"/>
        <v>0</v>
      </c>
      <c r="AO156" s="82">
        <v>41374</v>
      </c>
      <c r="AP156" s="14" t="s">
        <v>447</v>
      </c>
      <c r="AR156" s="13" t="str">
        <f t="shared" si="82"/>
        <v>LALA</v>
      </c>
      <c r="AS156" s="13" t="str">
        <f t="shared" si="83"/>
        <v>Régis</v>
      </c>
      <c r="AT156" s="13" t="str">
        <f t="shared" si="84"/>
        <v>VC Decines</v>
      </c>
      <c r="AU156" s="227">
        <f t="shared" si="81"/>
        <v>28417</v>
      </c>
      <c r="AV156" s="105" t="str">
        <f t="shared" si="85"/>
        <v>69</v>
      </c>
      <c r="AW156" s="13">
        <f t="shared" si="86"/>
        <v>1</v>
      </c>
      <c r="AX156" s="13">
        <f t="shared" si="87"/>
        <v>0</v>
      </c>
      <c r="AY156" s="13">
        <f t="shared" si="88"/>
        <v>0</v>
      </c>
    </row>
    <row r="157" spans="1:51" ht="13.5" customHeight="1" x14ac:dyDescent="0.25">
      <c r="A157" s="44" t="s">
        <v>505</v>
      </c>
      <c r="B157" s="45" t="s">
        <v>209</v>
      </c>
      <c r="C157" s="46" t="s">
        <v>70</v>
      </c>
      <c r="D157" s="47" t="s">
        <v>29</v>
      </c>
      <c r="E157" s="48">
        <v>29373</v>
      </c>
      <c r="F157" s="49"/>
      <c r="G157" s="50" t="s">
        <v>56</v>
      </c>
      <c r="H157" s="50"/>
      <c r="I157" s="51" t="s">
        <v>56</v>
      </c>
      <c r="J157" s="50"/>
      <c r="K157" s="50"/>
      <c r="L157" s="52"/>
      <c r="M157" s="52"/>
      <c r="N157" s="50"/>
      <c r="O157" s="50"/>
      <c r="P157" s="51"/>
      <c r="Q157" s="50"/>
      <c r="R157" s="50"/>
      <c r="S157" s="52"/>
      <c r="T157" s="52"/>
      <c r="U157" s="53"/>
      <c r="V157" s="52"/>
      <c r="W157" s="54"/>
      <c r="X157" s="58">
        <f t="shared" si="63"/>
        <v>0</v>
      </c>
      <c r="Y157" s="65">
        <f t="shared" si="65"/>
        <v>1</v>
      </c>
      <c r="Z157" s="55">
        <f t="shared" si="66"/>
        <v>1</v>
      </c>
      <c r="AA157" s="55">
        <f t="shared" si="67"/>
        <v>2</v>
      </c>
      <c r="AB157" s="55">
        <f t="shared" si="68"/>
        <v>0</v>
      </c>
      <c r="AC157" s="55">
        <f t="shared" si="69"/>
        <v>0</v>
      </c>
      <c r="AD157" s="55">
        <f t="shared" si="70"/>
        <v>0</v>
      </c>
      <c r="AE157" s="55">
        <f t="shared" si="71"/>
        <v>0</v>
      </c>
      <c r="AF157" s="55">
        <f t="shared" si="72"/>
        <v>0</v>
      </c>
      <c r="AG157" s="55">
        <f t="shared" si="73"/>
        <v>0</v>
      </c>
      <c r="AH157" s="55">
        <f t="shared" si="74"/>
        <v>0</v>
      </c>
      <c r="AI157" s="55">
        <f t="shared" si="75"/>
        <v>0</v>
      </c>
      <c r="AJ157" s="55">
        <f t="shared" si="76"/>
        <v>0</v>
      </c>
      <c r="AK157" s="56">
        <f t="shared" si="77"/>
        <v>0</v>
      </c>
      <c r="AL157" s="56">
        <f t="shared" si="78"/>
        <v>0</v>
      </c>
      <c r="AM157" s="57">
        <f t="shared" si="79"/>
        <v>0</v>
      </c>
      <c r="AN157" s="58">
        <f t="shared" si="80"/>
        <v>0</v>
      </c>
      <c r="AO157" s="59">
        <v>41374</v>
      </c>
      <c r="AP157" s="14" t="s">
        <v>447</v>
      </c>
      <c r="AR157" s="13" t="str">
        <f t="shared" si="82"/>
        <v>LAMBERTI</v>
      </c>
      <c r="AS157" s="13" t="str">
        <f t="shared" si="83"/>
        <v>Denis</v>
      </c>
      <c r="AT157" s="13" t="str">
        <f t="shared" si="84"/>
        <v>VC Decines</v>
      </c>
      <c r="AU157" s="227">
        <f t="shared" si="81"/>
        <v>29373</v>
      </c>
      <c r="AV157" s="105" t="str">
        <f t="shared" si="85"/>
        <v>69</v>
      </c>
      <c r="AW157" s="13">
        <f t="shared" si="86"/>
        <v>1</v>
      </c>
      <c r="AX157" s="13">
        <f t="shared" si="87"/>
        <v>0</v>
      </c>
      <c r="AY157" s="13">
        <f t="shared" si="88"/>
        <v>0</v>
      </c>
    </row>
    <row r="158" spans="1:51" s="13" customFormat="1" ht="13.5" customHeight="1" x14ac:dyDescent="0.25">
      <c r="A158" s="66" t="s">
        <v>484</v>
      </c>
      <c r="B158" s="67" t="s">
        <v>17</v>
      </c>
      <c r="C158" s="68" t="s">
        <v>360</v>
      </c>
      <c r="D158" s="69" t="s">
        <v>39</v>
      </c>
      <c r="E158" s="70">
        <v>26945</v>
      </c>
      <c r="F158" s="71"/>
      <c r="G158" s="72"/>
      <c r="H158" s="72" t="s">
        <v>56</v>
      </c>
      <c r="I158" s="73"/>
      <c r="J158" s="72"/>
      <c r="K158" s="72"/>
      <c r="L158" s="74"/>
      <c r="M158" s="74"/>
      <c r="N158" s="72"/>
      <c r="O158" s="72"/>
      <c r="P158" s="73"/>
      <c r="Q158" s="72"/>
      <c r="R158" s="72" t="s">
        <v>56</v>
      </c>
      <c r="S158" s="74"/>
      <c r="T158" s="74"/>
      <c r="U158" s="75"/>
      <c r="V158" s="74"/>
      <c r="W158" s="76"/>
      <c r="X158" s="77">
        <f t="shared" si="63"/>
        <v>0</v>
      </c>
      <c r="Y158" s="78">
        <f t="shared" si="65"/>
        <v>0</v>
      </c>
      <c r="Z158" s="79">
        <f t="shared" si="66"/>
        <v>0</v>
      </c>
      <c r="AA158" s="79">
        <f t="shared" si="67"/>
        <v>2</v>
      </c>
      <c r="AB158" s="79">
        <f t="shared" si="68"/>
        <v>2</v>
      </c>
      <c r="AC158" s="79">
        <f t="shared" si="69"/>
        <v>3</v>
      </c>
      <c r="AD158" s="79">
        <f t="shared" si="70"/>
        <v>0</v>
      </c>
      <c r="AE158" s="79">
        <f t="shared" si="71"/>
        <v>0</v>
      </c>
      <c r="AF158" s="79">
        <f t="shared" si="72"/>
        <v>0</v>
      </c>
      <c r="AG158" s="79">
        <f t="shared" si="73"/>
        <v>0</v>
      </c>
      <c r="AH158" s="79">
        <f t="shared" si="74"/>
        <v>0</v>
      </c>
      <c r="AI158" s="79">
        <f t="shared" si="75"/>
        <v>0</v>
      </c>
      <c r="AJ158" s="79">
        <f t="shared" si="76"/>
        <v>0</v>
      </c>
      <c r="AK158" s="80">
        <f t="shared" si="77"/>
        <v>0</v>
      </c>
      <c r="AL158" s="80">
        <f t="shared" si="78"/>
        <v>0</v>
      </c>
      <c r="AM158" s="81">
        <f t="shared" si="79"/>
        <v>0</v>
      </c>
      <c r="AN158" s="77">
        <f t="shared" si="80"/>
        <v>0</v>
      </c>
      <c r="AO158" s="82">
        <v>41359</v>
      </c>
      <c r="AP158" s="13" t="s">
        <v>50</v>
      </c>
      <c r="AQ158" s="4"/>
      <c r="AR158" s="13" t="str">
        <f t="shared" si="82"/>
        <v>LAMSTAES</v>
      </c>
      <c r="AS158" s="13" t="str">
        <f t="shared" si="83"/>
        <v>Stéphane</v>
      </c>
      <c r="AT158" s="13" t="str">
        <f t="shared" si="84"/>
        <v>VC Montbrison</v>
      </c>
      <c r="AU158" s="227">
        <f t="shared" si="81"/>
        <v>26945</v>
      </c>
      <c r="AV158" s="105" t="str">
        <f t="shared" si="85"/>
        <v>42</v>
      </c>
      <c r="AW158" s="13">
        <f t="shared" si="86"/>
        <v>2</v>
      </c>
      <c r="AX158" s="13">
        <f t="shared" si="87"/>
        <v>0</v>
      </c>
      <c r="AY158" s="13">
        <f t="shared" si="88"/>
        <v>0</v>
      </c>
    </row>
    <row r="159" spans="1:51" ht="13.5" customHeight="1" x14ac:dyDescent="0.25">
      <c r="A159" s="44" t="s">
        <v>243</v>
      </c>
      <c r="B159" s="45" t="s">
        <v>159</v>
      </c>
      <c r="C159" s="46" t="s">
        <v>383</v>
      </c>
      <c r="D159" s="47" t="s">
        <v>25</v>
      </c>
      <c r="E159" s="48">
        <v>21847</v>
      </c>
      <c r="F159" s="49"/>
      <c r="G159" s="50"/>
      <c r="H159" s="50"/>
      <c r="I159" s="51"/>
      <c r="J159" s="50"/>
      <c r="K159" s="50"/>
      <c r="L159" s="52" t="s">
        <v>56</v>
      </c>
      <c r="M159" s="52"/>
      <c r="N159" s="50"/>
      <c r="O159" s="50"/>
      <c r="P159" s="51"/>
      <c r="Q159" s="50"/>
      <c r="R159" s="50"/>
      <c r="S159" s="52"/>
      <c r="T159" s="52"/>
      <c r="U159" s="53"/>
      <c r="V159" s="52"/>
      <c r="W159" s="54"/>
      <c r="X159" s="58">
        <f t="shared" si="63"/>
        <v>0</v>
      </c>
      <c r="Y159" s="65">
        <f t="shared" si="65"/>
        <v>0</v>
      </c>
      <c r="Z159" s="55">
        <f t="shared" si="66"/>
        <v>0</v>
      </c>
      <c r="AA159" s="55">
        <f t="shared" si="67"/>
        <v>0</v>
      </c>
      <c r="AB159" s="55">
        <f t="shared" si="68"/>
        <v>0</v>
      </c>
      <c r="AC159" s="55">
        <f t="shared" si="69"/>
        <v>0</v>
      </c>
      <c r="AD159" s="55">
        <f t="shared" si="70"/>
        <v>0</v>
      </c>
      <c r="AE159" s="55">
        <f t="shared" si="71"/>
        <v>0</v>
      </c>
      <c r="AF159" s="55">
        <f t="shared" si="72"/>
        <v>0</v>
      </c>
      <c r="AG159" s="55">
        <f t="shared" si="73"/>
        <v>5</v>
      </c>
      <c r="AH159" s="55">
        <f t="shared" si="74"/>
        <v>5</v>
      </c>
      <c r="AI159" s="55">
        <f t="shared" si="75"/>
        <v>0</v>
      </c>
      <c r="AJ159" s="55">
        <f t="shared" si="76"/>
        <v>0</v>
      </c>
      <c r="AK159" s="56">
        <f t="shared" si="77"/>
        <v>0</v>
      </c>
      <c r="AL159" s="56">
        <f t="shared" si="78"/>
        <v>0</v>
      </c>
      <c r="AM159" s="57">
        <f t="shared" si="79"/>
        <v>0</v>
      </c>
      <c r="AN159" s="58">
        <f t="shared" si="80"/>
        <v>0</v>
      </c>
      <c r="AO159" s="59">
        <v>41344</v>
      </c>
      <c r="AP159" s="13" t="s">
        <v>50</v>
      </c>
      <c r="AR159" s="13" t="str">
        <f t="shared" si="82"/>
        <v>LAREURE</v>
      </c>
      <c r="AS159" s="13" t="str">
        <f t="shared" si="83"/>
        <v>Lucien</v>
      </c>
      <c r="AT159" s="13" t="str">
        <f t="shared" si="84"/>
        <v>UC Varennoise</v>
      </c>
      <c r="AU159" s="227">
        <f t="shared" si="81"/>
        <v>21847</v>
      </c>
      <c r="AV159" s="105" t="str">
        <f t="shared" si="85"/>
        <v>03</v>
      </c>
      <c r="AW159" s="13">
        <f t="shared" si="86"/>
        <v>5</v>
      </c>
      <c r="AX159" s="13">
        <f t="shared" si="87"/>
        <v>0</v>
      </c>
      <c r="AY159" s="13">
        <f t="shared" si="88"/>
        <v>0</v>
      </c>
    </row>
    <row r="160" spans="1:51" ht="13.5" customHeight="1" x14ac:dyDescent="0.25">
      <c r="A160" s="66" t="s">
        <v>243</v>
      </c>
      <c r="B160" s="67" t="s">
        <v>59</v>
      </c>
      <c r="C160" s="68" t="s">
        <v>383</v>
      </c>
      <c r="D160" s="69" t="s">
        <v>25</v>
      </c>
      <c r="E160" s="70">
        <v>35965</v>
      </c>
      <c r="F160" s="71"/>
      <c r="G160" s="72"/>
      <c r="H160" s="72"/>
      <c r="I160" s="73"/>
      <c r="J160" s="72"/>
      <c r="K160" s="72"/>
      <c r="L160" s="74"/>
      <c r="M160" s="74"/>
      <c r="N160" s="72"/>
      <c r="O160" s="72" t="s">
        <v>56</v>
      </c>
      <c r="P160" s="73"/>
      <c r="Q160" s="72"/>
      <c r="R160" s="72"/>
      <c r="S160" s="74"/>
      <c r="T160" s="74"/>
      <c r="U160" s="75"/>
      <c r="V160" s="74"/>
      <c r="W160" s="76"/>
      <c r="X160" s="77">
        <f t="shared" si="63"/>
        <v>0</v>
      </c>
      <c r="Y160" s="78">
        <f t="shared" si="65"/>
        <v>0</v>
      </c>
      <c r="Z160" s="79">
        <f t="shared" si="66"/>
        <v>0</v>
      </c>
      <c r="AA160" s="79">
        <f t="shared" si="67"/>
        <v>0</v>
      </c>
      <c r="AB160" s="79">
        <f t="shared" si="68"/>
        <v>0</v>
      </c>
      <c r="AC160" s="79">
        <f t="shared" si="69"/>
        <v>0</v>
      </c>
      <c r="AD160" s="79">
        <f t="shared" si="70"/>
        <v>0</v>
      </c>
      <c r="AE160" s="79">
        <f t="shared" si="71"/>
        <v>4</v>
      </c>
      <c r="AF160" s="79">
        <f t="shared" si="72"/>
        <v>0</v>
      </c>
      <c r="AG160" s="79">
        <f t="shared" si="73"/>
        <v>5</v>
      </c>
      <c r="AH160" s="79">
        <f t="shared" si="74"/>
        <v>5</v>
      </c>
      <c r="AI160" s="79">
        <f t="shared" si="75"/>
        <v>0</v>
      </c>
      <c r="AJ160" s="79">
        <f t="shared" si="76"/>
        <v>0</v>
      </c>
      <c r="AK160" s="80">
        <f t="shared" si="77"/>
        <v>0</v>
      </c>
      <c r="AL160" s="80">
        <f t="shared" si="78"/>
        <v>0</v>
      </c>
      <c r="AM160" s="81">
        <f t="shared" si="79"/>
        <v>0</v>
      </c>
      <c r="AN160" s="77">
        <f t="shared" si="80"/>
        <v>0</v>
      </c>
      <c r="AO160" s="82">
        <v>41344</v>
      </c>
      <c r="AP160" s="8" t="s">
        <v>388</v>
      </c>
      <c r="AQ160" s="4" t="s">
        <v>389</v>
      </c>
      <c r="AR160" s="13" t="str">
        <f t="shared" si="82"/>
        <v>LAREURE</v>
      </c>
      <c r="AS160" s="13" t="str">
        <f t="shared" si="83"/>
        <v>Pierre</v>
      </c>
      <c r="AT160" s="13" t="str">
        <f t="shared" si="84"/>
        <v>UC Varennoise</v>
      </c>
      <c r="AU160" s="227">
        <f t="shared" si="81"/>
        <v>35965</v>
      </c>
      <c r="AV160" s="105" t="str">
        <f t="shared" si="85"/>
        <v>03</v>
      </c>
      <c r="AW160" s="13">
        <f t="shared" si="86"/>
        <v>5</v>
      </c>
      <c r="AX160" s="13">
        <f t="shared" si="87"/>
        <v>0</v>
      </c>
      <c r="AY160" s="13">
        <f t="shared" si="88"/>
        <v>0</v>
      </c>
    </row>
    <row r="161" spans="1:51" ht="13.5" customHeight="1" x14ac:dyDescent="0.25">
      <c r="A161" s="44" t="s">
        <v>109</v>
      </c>
      <c r="B161" s="45" t="s">
        <v>110</v>
      </c>
      <c r="C161" s="46" t="s">
        <v>105</v>
      </c>
      <c r="D161" s="47" t="s">
        <v>39</v>
      </c>
      <c r="E161" s="48">
        <v>22775</v>
      </c>
      <c r="F161" s="49"/>
      <c r="G161" s="50"/>
      <c r="H161" s="50"/>
      <c r="I161" s="51"/>
      <c r="J161" s="50"/>
      <c r="K161" s="50"/>
      <c r="L161" s="52"/>
      <c r="M161" s="52"/>
      <c r="N161" s="50"/>
      <c r="O161" s="50"/>
      <c r="P161" s="51"/>
      <c r="Q161" s="50"/>
      <c r="R161" s="50"/>
      <c r="S161" s="52" t="s">
        <v>56</v>
      </c>
      <c r="T161" s="52"/>
      <c r="U161" s="53"/>
      <c r="V161" s="52"/>
      <c r="W161" s="54"/>
      <c r="X161" s="58">
        <f t="shared" si="63"/>
        <v>0</v>
      </c>
      <c r="Y161" s="65">
        <f t="shared" si="65"/>
        <v>0</v>
      </c>
      <c r="Z161" s="55">
        <f t="shared" si="66"/>
        <v>0</v>
      </c>
      <c r="AA161" s="55">
        <f t="shared" si="67"/>
        <v>0</v>
      </c>
      <c r="AB161" s="55">
        <f t="shared" si="68"/>
        <v>0</v>
      </c>
      <c r="AC161" s="55">
        <f t="shared" si="69"/>
        <v>0</v>
      </c>
      <c r="AD161" s="55">
        <f t="shared" si="70"/>
        <v>0</v>
      </c>
      <c r="AE161" s="55">
        <f t="shared" si="71"/>
        <v>4</v>
      </c>
      <c r="AF161" s="55">
        <f t="shared" si="72"/>
        <v>4</v>
      </c>
      <c r="AG161" s="55">
        <f t="shared" si="73"/>
        <v>0</v>
      </c>
      <c r="AH161" s="55">
        <f t="shared" si="74"/>
        <v>0</v>
      </c>
      <c r="AI161" s="55">
        <f t="shared" si="75"/>
        <v>0</v>
      </c>
      <c r="AJ161" s="55">
        <f t="shared" si="76"/>
        <v>0</v>
      </c>
      <c r="AK161" s="56">
        <f t="shared" si="77"/>
        <v>0</v>
      </c>
      <c r="AL161" s="56">
        <f t="shared" si="78"/>
        <v>0</v>
      </c>
      <c r="AM161" s="57">
        <f t="shared" si="79"/>
        <v>0</v>
      </c>
      <c r="AN161" s="58">
        <f t="shared" si="80"/>
        <v>0</v>
      </c>
      <c r="AO161" s="59">
        <v>41310</v>
      </c>
      <c r="AP161" s="13" t="s">
        <v>50</v>
      </c>
      <c r="AR161" s="13" t="str">
        <f t="shared" si="82"/>
        <v>LASSAIGNE</v>
      </c>
      <c r="AS161" s="13" t="str">
        <f t="shared" si="83"/>
        <v>Régis</v>
      </c>
      <c r="AT161" s="13" t="str">
        <f t="shared" si="84"/>
        <v>CO Roannais</v>
      </c>
      <c r="AU161" s="227">
        <f t="shared" si="81"/>
        <v>22775</v>
      </c>
      <c r="AV161" s="105" t="str">
        <f t="shared" si="85"/>
        <v>42</v>
      </c>
      <c r="AW161" s="13">
        <f t="shared" si="86"/>
        <v>4</v>
      </c>
      <c r="AX161" s="13">
        <f t="shared" si="87"/>
        <v>0</v>
      </c>
      <c r="AY161" s="13">
        <f t="shared" si="88"/>
        <v>0</v>
      </c>
    </row>
    <row r="162" spans="1:51" ht="13.5" customHeight="1" x14ac:dyDescent="0.25">
      <c r="A162" s="66" t="s">
        <v>109</v>
      </c>
      <c r="B162" s="67" t="s">
        <v>18</v>
      </c>
      <c r="C162" s="68" t="s">
        <v>336</v>
      </c>
      <c r="D162" s="69" t="s">
        <v>39</v>
      </c>
      <c r="E162" s="70">
        <v>22906</v>
      </c>
      <c r="F162" s="71"/>
      <c r="G162" s="72"/>
      <c r="H162" s="72"/>
      <c r="I162" s="73"/>
      <c r="J162" s="72"/>
      <c r="K162" s="72"/>
      <c r="L162" s="74"/>
      <c r="M162" s="74"/>
      <c r="N162" s="72"/>
      <c r="O162" s="72"/>
      <c r="P162" s="73"/>
      <c r="Q162" s="72"/>
      <c r="R162" s="72"/>
      <c r="S162" s="74" t="s">
        <v>56</v>
      </c>
      <c r="T162" s="74"/>
      <c r="U162" s="75"/>
      <c r="V162" s="74"/>
      <c r="W162" s="76"/>
      <c r="X162" s="77">
        <f t="shared" si="63"/>
        <v>0</v>
      </c>
      <c r="Y162" s="78">
        <f t="shared" si="65"/>
        <v>0</v>
      </c>
      <c r="Z162" s="79">
        <f t="shared" si="66"/>
        <v>0</v>
      </c>
      <c r="AA162" s="79">
        <f t="shared" si="67"/>
        <v>0</v>
      </c>
      <c r="AB162" s="79">
        <f t="shared" si="68"/>
        <v>0</v>
      </c>
      <c r="AC162" s="79">
        <f t="shared" si="69"/>
        <v>0</v>
      </c>
      <c r="AD162" s="79">
        <f t="shared" si="70"/>
        <v>0</v>
      </c>
      <c r="AE162" s="79">
        <f t="shared" si="71"/>
        <v>4</v>
      </c>
      <c r="AF162" s="79">
        <f t="shared" si="72"/>
        <v>4</v>
      </c>
      <c r="AG162" s="79">
        <f t="shared" si="73"/>
        <v>0</v>
      </c>
      <c r="AH162" s="79">
        <f t="shared" si="74"/>
        <v>0</v>
      </c>
      <c r="AI162" s="79">
        <f t="shared" si="75"/>
        <v>0</v>
      </c>
      <c r="AJ162" s="79">
        <f t="shared" si="76"/>
        <v>0</v>
      </c>
      <c r="AK162" s="80">
        <f t="shared" si="77"/>
        <v>0</v>
      </c>
      <c r="AL162" s="80">
        <f t="shared" si="78"/>
        <v>0</v>
      </c>
      <c r="AM162" s="81">
        <f t="shared" si="79"/>
        <v>0</v>
      </c>
      <c r="AN162" s="77">
        <f t="shared" si="80"/>
        <v>0</v>
      </c>
      <c r="AO162" s="82">
        <v>41357</v>
      </c>
      <c r="AP162" s="13" t="s">
        <v>50</v>
      </c>
      <c r="AR162" s="13" t="str">
        <f t="shared" si="82"/>
        <v>LASSAIGNE</v>
      </c>
      <c r="AS162" s="13" t="str">
        <f t="shared" si="83"/>
        <v>Pascal</v>
      </c>
      <c r="AT162" s="13" t="str">
        <f t="shared" si="84"/>
        <v>VC Roanne</v>
      </c>
      <c r="AU162" s="227">
        <f t="shared" si="81"/>
        <v>22906</v>
      </c>
      <c r="AV162" s="105" t="str">
        <f t="shared" si="85"/>
        <v>42</v>
      </c>
      <c r="AW162" s="13">
        <f t="shared" si="86"/>
        <v>4</v>
      </c>
      <c r="AX162" s="13">
        <f t="shared" si="87"/>
        <v>0</v>
      </c>
      <c r="AY162" s="13">
        <f t="shared" si="88"/>
        <v>0</v>
      </c>
    </row>
    <row r="163" spans="1:51" ht="13.5" customHeight="1" x14ac:dyDescent="0.25">
      <c r="A163" s="44" t="s">
        <v>60</v>
      </c>
      <c r="B163" s="45" t="s">
        <v>61</v>
      </c>
      <c r="C163" s="46" t="s">
        <v>62</v>
      </c>
      <c r="D163" s="47" t="s">
        <v>23</v>
      </c>
      <c r="E163" s="48">
        <v>18444</v>
      </c>
      <c r="F163" s="49"/>
      <c r="G163" s="50"/>
      <c r="H163" s="50"/>
      <c r="I163" s="51" t="s">
        <v>56</v>
      </c>
      <c r="J163" s="50"/>
      <c r="K163" s="50"/>
      <c r="L163" s="52"/>
      <c r="M163" s="52"/>
      <c r="N163" s="50"/>
      <c r="O163" s="50"/>
      <c r="P163" s="51"/>
      <c r="Q163" s="50"/>
      <c r="R163" s="50"/>
      <c r="S163" s="52"/>
      <c r="T163" s="52"/>
      <c r="U163" s="53"/>
      <c r="V163" s="52"/>
      <c r="W163" s="54"/>
      <c r="X163" s="58">
        <f t="shared" si="63"/>
        <v>0</v>
      </c>
      <c r="Y163" s="65">
        <f t="shared" si="65"/>
        <v>0</v>
      </c>
      <c r="Z163" s="55">
        <f t="shared" si="66"/>
        <v>0</v>
      </c>
      <c r="AA163" s="55">
        <f t="shared" si="67"/>
        <v>2</v>
      </c>
      <c r="AB163" s="55">
        <f t="shared" si="68"/>
        <v>2</v>
      </c>
      <c r="AC163" s="55">
        <f t="shared" si="69"/>
        <v>0</v>
      </c>
      <c r="AD163" s="55">
        <f t="shared" si="70"/>
        <v>0</v>
      </c>
      <c r="AE163" s="55">
        <f t="shared" si="71"/>
        <v>0</v>
      </c>
      <c r="AF163" s="55">
        <f t="shared" si="72"/>
        <v>0</v>
      </c>
      <c r="AG163" s="55">
        <f t="shared" si="73"/>
        <v>0</v>
      </c>
      <c r="AH163" s="55">
        <f t="shared" si="74"/>
        <v>0</v>
      </c>
      <c r="AI163" s="55">
        <f t="shared" si="75"/>
        <v>0</v>
      </c>
      <c r="AJ163" s="55">
        <f t="shared" si="76"/>
        <v>0</v>
      </c>
      <c r="AK163" s="56">
        <f t="shared" si="77"/>
        <v>0</v>
      </c>
      <c r="AL163" s="56">
        <f t="shared" si="78"/>
        <v>0</v>
      </c>
      <c r="AM163" s="57">
        <f t="shared" si="79"/>
        <v>0</v>
      </c>
      <c r="AN163" s="58">
        <f t="shared" si="80"/>
        <v>0</v>
      </c>
      <c r="AO163" s="59">
        <v>41292</v>
      </c>
      <c r="AP163" s="13" t="s">
        <v>50</v>
      </c>
      <c r="AR163" s="13" t="str">
        <f t="shared" si="82"/>
        <v>LASSARA</v>
      </c>
      <c r="AS163" s="13" t="str">
        <f t="shared" si="83"/>
        <v>Alain</v>
      </c>
      <c r="AT163" s="13" t="str">
        <f t="shared" si="84"/>
        <v>AC Francheleins</v>
      </c>
      <c r="AU163" s="227">
        <f t="shared" si="81"/>
        <v>18444</v>
      </c>
      <c r="AV163" s="105" t="str">
        <f t="shared" si="85"/>
        <v>01</v>
      </c>
      <c r="AW163" s="13">
        <f t="shared" si="86"/>
        <v>2</v>
      </c>
      <c r="AX163" s="13">
        <f t="shared" si="87"/>
        <v>0</v>
      </c>
      <c r="AY163" s="13">
        <f t="shared" si="88"/>
        <v>0</v>
      </c>
    </row>
    <row r="164" spans="1:51" ht="13.5" customHeight="1" x14ac:dyDescent="0.25">
      <c r="A164" s="66" t="s">
        <v>87</v>
      </c>
      <c r="B164" s="67" t="s">
        <v>88</v>
      </c>
      <c r="C164" s="68" t="s">
        <v>79</v>
      </c>
      <c r="D164" s="69" t="s">
        <v>29</v>
      </c>
      <c r="E164" s="70">
        <v>22005</v>
      </c>
      <c r="F164" s="71"/>
      <c r="G164" s="72"/>
      <c r="H164" s="72" t="s">
        <v>56</v>
      </c>
      <c r="I164" s="73"/>
      <c r="J164" s="72"/>
      <c r="K164" s="72"/>
      <c r="L164" s="74"/>
      <c r="M164" s="74"/>
      <c r="N164" s="72"/>
      <c r="O164" s="72"/>
      <c r="P164" s="73"/>
      <c r="Q164" s="72"/>
      <c r="R164" s="72" t="s">
        <v>56</v>
      </c>
      <c r="S164" s="74"/>
      <c r="T164" s="74"/>
      <c r="U164" s="75"/>
      <c r="V164" s="74"/>
      <c r="W164" s="76"/>
      <c r="X164" s="77">
        <f t="shared" si="63"/>
        <v>0</v>
      </c>
      <c r="Y164" s="78">
        <f t="shared" si="65"/>
        <v>0</v>
      </c>
      <c r="Z164" s="79">
        <f t="shared" si="66"/>
        <v>0</v>
      </c>
      <c r="AA164" s="79">
        <f t="shared" si="67"/>
        <v>2</v>
      </c>
      <c r="AB164" s="79">
        <f t="shared" si="68"/>
        <v>2</v>
      </c>
      <c r="AC164" s="79">
        <f t="shared" si="69"/>
        <v>3</v>
      </c>
      <c r="AD164" s="79">
        <f t="shared" si="70"/>
        <v>0</v>
      </c>
      <c r="AE164" s="79">
        <f t="shared" si="71"/>
        <v>0</v>
      </c>
      <c r="AF164" s="79">
        <f t="shared" si="72"/>
        <v>0</v>
      </c>
      <c r="AG164" s="79">
        <f t="shared" si="73"/>
        <v>0</v>
      </c>
      <c r="AH164" s="79">
        <f t="shared" si="74"/>
        <v>0</v>
      </c>
      <c r="AI164" s="79">
        <f t="shared" si="75"/>
        <v>0</v>
      </c>
      <c r="AJ164" s="79">
        <f t="shared" si="76"/>
        <v>0</v>
      </c>
      <c r="AK164" s="80">
        <f t="shared" si="77"/>
        <v>0</v>
      </c>
      <c r="AL164" s="80">
        <f t="shared" si="78"/>
        <v>0</v>
      </c>
      <c r="AM164" s="81">
        <f t="shared" si="79"/>
        <v>0</v>
      </c>
      <c r="AN164" s="77">
        <f t="shared" si="80"/>
        <v>0</v>
      </c>
      <c r="AO164" s="82">
        <v>41293</v>
      </c>
      <c r="AP164" s="14" t="s">
        <v>121</v>
      </c>
      <c r="AQ164" s="4" t="s">
        <v>91</v>
      </c>
      <c r="AR164" s="13" t="str">
        <f t="shared" si="82"/>
        <v>LAVET</v>
      </c>
      <c r="AS164" s="13" t="str">
        <f t="shared" si="83"/>
        <v>Jean-luc</v>
      </c>
      <c r="AT164" s="13" t="str">
        <f t="shared" si="84"/>
        <v>AC Moulin à Vent</v>
      </c>
      <c r="AU164" s="227">
        <f t="shared" si="81"/>
        <v>22005</v>
      </c>
      <c r="AV164" s="105" t="str">
        <f t="shared" si="85"/>
        <v>69</v>
      </c>
      <c r="AW164" s="13">
        <f t="shared" si="86"/>
        <v>2</v>
      </c>
      <c r="AX164" s="13">
        <f t="shared" si="87"/>
        <v>0</v>
      </c>
      <c r="AY164" s="13">
        <f t="shared" si="88"/>
        <v>0</v>
      </c>
    </row>
    <row r="165" spans="1:51" ht="13.5" customHeight="1" x14ac:dyDescent="0.25">
      <c r="A165" s="44" t="s">
        <v>244</v>
      </c>
      <c r="B165" s="45" t="s">
        <v>26</v>
      </c>
      <c r="C165" s="46" t="s">
        <v>305</v>
      </c>
      <c r="D165" s="47" t="s">
        <v>23</v>
      </c>
      <c r="E165" s="48">
        <v>29994</v>
      </c>
      <c r="F165" s="49"/>
      <c r="G165" s="50"/>
      <c r="H165" s="50"/>
      <c r="I165" s="51" t="s">
        <v>56</v>
      </c>
      <c r="J165" s="50"/>
      <c r="K165" s="50"/>
      <c r="L165" s="52"/>
      <c r="M165" s="52"/>
      <c r="N165" s="50"/>
      <c r="O165" s="50"/>
      <c r="P165" s="51"/>
      <c r="Q165" s="50"/>
      <c r="R165" s="50"/>
      <c r="S165" s="52"/>
      <c r="T165" s="52"/>
      <c r="U165" s="53"/>
      <c r="V165" s="52"/>
      <c r="W165" s="54"/>
      <c r="X165" s="58">
        <f t="shared" si="63"/>
        <v>0</v>
      </c>
      <c r="Y165" s="65">
        <f t="shared" si="65"/>
        <v>0</v>
      </c>
      <c r="Z165" s="55">
        <f t="shared" si="66"/>
        <v>0</v>
      </c>
      <c r="AA165" s="55">
        <f t="shared" si="67"/>
        <v>2</v>
      </c>
      <c r="AB165" s="55">
        <f t="shared" si="68"/>
        <v>2</v>
      </c>
      <c r="AC165" s="55">
        <f t="shared" si="69"/>
        <v>0</v>
      </c>
      <c r="AD165" s="55">
        <f t="shared" si="70"/>
        <v>0</v>
      </c>
      <c r="AE165" s="55">
        <f t="shared" si="71"/>
        <v>0</v>
      </c>
      <c r="AF165" s="55">
        <f t="shared" si="72"/>
        <v>0</v>
      </c>
      <c r="AG165" s="55">
        <f t="shared" si="73"/>
        <v>0</v>
      </c>
      <c r="AH165" s="55">
        <f t="shared" si="74"/>
        <v>0</v>
      </c>
      <c r="AI165" s="55">
        <f t="shared" si="75"/>
        <v>0</v>
      </c>
      <c r="AJ165" s="55">
        <f t="shared" si="76"/>
        <v>0</v>
      </c>
      <c r="AK165" s="56">
        <f t="shared" si="77"/>
        <v>0</v>
      </c>
      <c r="AL165" s="56">
        <f t="shared" si="78"/>
        <v>0</v>
      </c>
      <c r="AM165" s="57">
        <f t="shared" si="79"/>
        <v>0</v>
      </c>
      <c r="AN165" s="58">
        <f t="shared" si="80"/>
        <v>0</v>
      </c>
      <c r="AO165" s="59">
        <v>41328</v>
      </c>
      <c r="AP165" s="14" t="s">
        <v>306</v>
      </c>
      <c r="AQ165" s="4" t="s">
        <v>308</v>
      </c>
      <c r="AR165" s="13" t="str">
        <f t="shared" si="82"/>
        <v>LEBAS</v>
      </c>
      <c r="AS165" s="13" t="str">
        <f t="shared" si="83"/>
        <v>Frédéric</v>
      </c>
      <c r="AT165" s="13" t="str">
        <f t="shared" si="84"/>
        <v>St Denis Cyclisme</v>
      </c>
      <c r="AU165" s="227">
        <f t="shared" si="81"/>
        <v>29994</v>
      </c>
      <c r="AV165" s="105" t="str">
        <f t="shared" si="85"/>
        <v>01</v>
      </c>
      <c r="AW165" s="13">
        <f t="shared" si="86"/>
        <v>2</v>
      </c>
      <c r="AX165" s="13">
        <f t="shared" si="87"/>
        <v>0</v>
      </c>
      <c r="AY165" s="13">
        <f t="shared" si="88"/>
        <v>0</v>
      </c>
    </row>
    <row r="166" spans="1:51" ht="13.5" customHeight="1" x14ac:dyDescent="0.25">
      <c r="A166" s="66" t="s">
        <v>244</v>
      </c>
      <c r="B166" s="67" t="s">
        <v>88</v>
      </c>
      <c r="C166" s="68" t="s">
        <v>305</v>
      </c>
      <c r="D166" s="69" t="s">
        <v>23</v>
      </c>
      <c r="E166" s="70"/>
      <c r="F166" s="71"/>
      <c r="G166" s="72"/>
      <c r="H166" s="72"/>
      <c r="I166" s="73"/>
      <c r="J166" s="72"/>
      <c r="K166" s="72"/>
      <c r="L166" s="74" t="s">
        <v>56</v>
      </c>
      <c r="M166" s="74"/>
      <c r="N166" s="72"/>
      <c r="O166" s="72"/>
      <c r="P166" s="73"/>
      <c r="Q166" s="72"/>
      <c r="R166" s="72"/>
      <c r="S166" s="74"/>
      <c r="T166" s="74"/>
      <c r="U166" s="75"/>
      <c r="V166" s="74"/>
      <c r="W166" s="76"/>
      <c r="X166" s="77">
        <f t="shared" si="63"/>
        <v>0</v>
      </c>
      <c r="Y166" s="78">
        <f t="shared" si="65"/>
        <v>0</v>
      </c>
      <c r="Z166" s="79">
        <f t="shared" si="66"/>
        <v>0</v>
      </c>
      <c r="AA166" s="79">
        <f t="shared" si="67"/>
        <v>0</v>
      </c>
      <c r="AB166" s="79">
        <f t="shared" si="68"/>
        <v>0</v>
      </c>
      <c r="AC166" s="79">
        <f t="shared" si="69"/>
        <v>0</v>
      </c>
      <c r="AD166" s="79">
        <f t="shared" si="70"/>
        <v>0</v>
      </c>
      <c r="AE166" s="79">
        <f t="shared" si="71"/>
        <v>0</v>
      </c>
      <c r="AF166" s="79">
        <f t="shared" si="72"/>
        <v>0</v>
      </c>
      <c r="AG166" s="79">
        <f t="shared" si="73"/>
        <v>5</v>
      </c>
      <c r="AH166" s="79">
        <f t="shared" si="74"/>
        <v>5</v>
      </c>
      <c r="AI166" s="79">
        <f t="shared" si="75"/>
        <v>0</v>
      </c>
      <c r="AJ166" s="79">
        <f t="shared" si="76"/>
        <v>0</v>
      </c>
      <c r="AK166" s="80">
        <f t="shared" si="77"/>
        <v>0</v>
      </c>
      <c r="AL166" s="80">
        <f t="shared" si="78"/>
        <v>0</v>
      </c>
      <c r="AM166" s="81">
        <f t="shared" si="79"/>
        <v>0</v>
      </c>
      <c r="AN166" s="77">
        <f t="shared" si="80"/>
        <v>0</v>
      </c>
      <c r="AO166" s="82">
        <v>41328</v>
      </c>
      <c r="AP166" s="18" t="s">
        <v>50</v>
      </c>
      <c r="AR166" s="13" t="str">
        <f t="shared" si="82"/>
        <v>LEBAS</v>
      </c>
      <c r="AS166" s="13" t="str">
        <f t="shared" si="83"/>
        <v>Jean-luc</v>
      </c>
      <c r="AT166" s="13" t="str">
        <f t="shared" si="84"/>
        <v>St Denis Cyclisme</v>
      </c>
      <c r="AU166" s="227">
        <f t="shared" si="81"/>
        <v>0</v>
      </c>
      <c r="AV166" s="105" t="str">
        <f t="shared" si="85"/>
        <v>01</v>
      </c>
      <c r="AW166" s="13">
        <f t="shared" si="86"/>
        <v>5</v>
      </c>
      <c r="AX166" s="13">
        <f t="shared" si="87"/>
        <v>0</v>
      </c>
      <c r="AY166" s="13">
        <f t="shared" si="88"/>
        <v>0</v>
      </c>
    </row>
    <row r="167" spans="1:51" ht="13.5" customHeight="1" x14ac:dyDescent="0.25">
      <c r="A167" s="44" t="s">
        <v>245</v>
      </c>
      <c r="B167" s="45" t="s">
        <v>95</v>
      </c>
      <c r="C167" s="46" t="s">
        <v>414</v>
      </c>
      <c r="D167" s="47" t="s">
        <v>29</v>
      </c>
      <c r="E167" s="48">
        <v>23678</v>
      </c>
      <c r="F167" s="49"/>
      <c r="G167" s="50"/>
      <c r="H167" s="50" t="s">
        <v>56</v>
      </c>
      <c r="I167" s="51"/>
      <c r="J167" s="50"/>
      <c r="K167" s="50"/>
      <c r="L167" s="52"/>
      <c r="M167" s="52"/>
      <c r="N167" s="50"/>
      <c r="O167" s="50"/>
      <c r="P167" s="51"/>
      <c r="Q167" s="50"/>
      <c r="R167" s="50"/>
      <c r="S167" s="52" t="s">
        <v>56</v>
      </c>
      <c r="T167" s="52"/>
      <c r="U167" s="53"/>
      <c r="V167" s="52"/>
      <c r="W167" s="54"/>
      <c r="X167" s="58">
        <f t="shared" si="63"/>
        <v>0</v>
      </c>
      <c r="Y167" s="65">
        <f t="shared" si="65"/>
        <v>0</v>
      </c>
      <c r="Z167" s="55">
        <f t="shared" si="66"/>
        <v>0</v>
      </c>
      <c r="AA167" s="55">
        <f t="shared" si="67"/>
        <v>2</v>
      </c>
      <c r="AB167" s="55">
        <f t="shared" si="68"/>
        <v>2</v>
      </c>
      <c r="AC167" s="55">
        <f t="shared" si="69"/>
        <v>0</v>
      </c>
      <c r="AD167" s="55">
        <f t="shared" si="70"/>
        <v>0</v>
      </c>
      <c r="AE167" s="55">
        <f t="shared" si="71"/>
        <v>4</v>
      </c>
      <c r="AF167" s="55">
        <f t="shared" si="72"/>
        <v>0</v>
      </c>
      <c r="AG167" s="55">
        <f t="shared" si="73"/>
        <v>0</v>
      </c>
      <c r="AH167" s="55">
        <f t="shared" si="74"/>
        <v>0</v>
      </c>
      <c r="AI167" s="55">
        <f t="shared" si="75"/>
        <v>0</v>
      </c>
      <c r="AJ167" s="55">
        <f t="shared" si="76"/>
        <v>0</v>
      </c>
      <c r="AK167" s="56">
        <f t="shared" si="77"/>
        <v>0</v>
      </c>
      <c r="AL167" s="56">
        <f t="shared" si="78"/>
        <v>0</v>
      </c>
      <c r="AM167" s="57">
        <f t="shared" si="79"/>
        <v>0</v>
      </c>
      <c r="AN167" s="58">
        <f t="shared" si="80"/>
        <v>0</v>
      </c>
      <c r="AO167" s="59">
        <v>41351</v>
      </c>
      <c r="AP167" s="14" t="s">
        <v>121</v>
      </c>
      <c r="AR167" s="13" t="str">
        <f t="shared" si="82"/>
        <v>LEBLANC</v>
      </c>
      <c r="AS167" s="13" t="str">
        <f t="shared" si="83"/>
        <v>Michel</v>
      </c>
      <c r="AT167" s="13" t="str">
        <f t="shared" si="84"/>
        <v>AC Tarare POPEY</v>
      </c>
      <c r="AU167" s="227">
        <f t="shared" si="81"/>
        <v>23678</v>
      </c>
      <c r="AV167" s="105" t="str">
        <f t="shared" si="85"/>
        <v>69</v>
      </c>
      <c r="AW167" s="13">
        <f t="shared" si="86"/>
        <v>2</v>
      </c>
      <c r="AX167" s="13">
        <f t="shared" si="87"/>
        <v>0</v>
      </c>
      <c r="AY167" s="13">
        <f t="shared" si="88"/>
        <v>0</v>
      </c>
    </row>
    <row r="168" spans="1:51" ht="13.5" customHeight="1" x14ac:dyDescent="0.25">
      <c r="A168" s="66" t="s">
        <v>36</v>
      </c>
      <c r="B168" s="67" t="s">
        <v>37</v>
      </c>
      <c r="C168" s="68" t="s">
        <v>324</v>
      </c>
      <c r="D168" s="69" t="s">
        <v>39</v>
      </c>
      <c r="E168" s="70">
        <v>25382</v>
      </c>
      <c r="F168" s="71"/>
      <c r="G168" s="72"/>
      <c r="H168" s="72"/>
      <c r="I168" s="73"/>
      <c r="J168" s="72"/>
      <c r="K168" s="72"/>
      <c r="L168" s="74"/>
      <c r="M168" s="74"/>
      <c r="N168" s="72"/>
      <c r="O168" s="72"/>
      <c r="P168" s="73"/>
      <c r="Q168" s="72"/>
      <c r="R168" s="72" t="s">
        <v>56</v>
      </c>
      <c r="S168" s="74"/>
      <c r="T168" s="74"/>
      <c r="U168" s="75"/>
      <c r="V168" s="74"/>
      <c r="W168" s="76"/>
      <c r="X168" s="77"/>
      <c r="Y168" s="78"/>
      <c r="Z168" s="79"/>
      <c r="AA168" s="79"/>
      <c r="AB168" s="79">
        <v>2</v>
      </c>
      <c r="AC168" s="79"/>
      <c r="AD168" s="79"/>
      <c r="AE168" s="79"/>
      <c r="AF168" s="79"/>
      <c r="AG168" s="79"/>
      <c r="AH168" s="79"/>
      <c r="AI168" s="79"/>
      <c r="AJ168" s="79"/>
      <c r="AK168" s="80"/>
      <c r="AL168" s="80"/>
      <c r="AM168" s="81"/>
      <c r="AN168" s="77"/>
      <c r="AO168" s="82">
        <v>41345</v>
      </c>
      <c r="AP168" s="43" t="s">
        <v>404</v>
      </c>
      <c r="AQ168" s="15" t="s">
        <v>127</v>
      </c>
      <c r="AR168" s="13" t="str">
        <f t="shared" si="82"/>
        <v>LEJARZA</v>
      </c>
      <c r="AS168" s="13" t="str">
        <f t="shared" si="83"/>
        <v>Eric</v>
      </c>
      <c r="AT168" s="13" t="str">
        <f t="shared" si="84"/>
        <v>Dynamic Vélo Riorges</v>
      </c>
      <c r="AU168" s="227">
        <f t="shared" si="81"/>
        <v>25382</v>
      </c>
      <c r="AV168" s="105" t="str">
        <f t="shared" si="85"/>
        <v>42</v>
      </c>
      <c r="AW168" s="13">
        <f t="shared" si="86"/>
        <v>2</v>
      </c>
      <c r="AX168" s="13">
        <f t="shared" si="87"/>
        <v>0</v>
      </c>
      <c r="AY168" s="13">
        <f t="shared" si="88"/>
        <v>0</v>
      </c>
    </row>
    <row r="169" spans="1:51" ht="13.5" customHeight="1" x14ac:dyDescent="0.25">
      <c r="A169" s="44" t="s">
        <v>246</v>
      </c>
      <c r="B169" s="45" t="s">
        <v>172</v>
      </c>
      <c r="C169" s="46" t="s">
        <v>74</v>
      </c>
      <c r="D169" s="47" t="s">
        <v>75</v>
      </c>
      <c r="E169" s="48">
        <v>30140</v>
      </c>
      <c r="F169" s="49"/>
      <c r="G169" s="50"/>
      <c r="H169" s="50"/>
      <c r="I169" s="51"/>
      <c r="J169" s="50" t="s">
        <v>56</v>
      </c>
      <c r="K169" s="50"/>
      <c r="L169" s="52"/>
      <c r="M169" s="52"/>
      <c r="N169" s="50"/>
      <c r="O169" s="50"/>
      <c r="P169" s="51"/>
      <c r="Q169" s="50"/>
      <c r="R169" s="50" t="s">
        <v>56</v>
      </c>
      <c r="S169" s="52"/>
      <c r="T169" s="52"/>
      <c r="U169" s="53"/>
      <c r="V169" s="52"/>
      <c r="W169" s="54"/>
      <c r="X169" s="58">
        <f t="shared" ref="X169:X232" si="89">IF((F169="x"),0.5,0)</f>
        <v>0</v>
      </c>
      <c r="Y169" s="65">
        <f t="shared" ref="Y169:Y232" si="90">IF(OR(G169="X",P169="X",),1,0)</f>
        <v>0</v>
      </c>
      <c r="Z169" s="55">
        <f t="shared" ref="Z169:Z181" si="91">IF((Y169-X169&gt;=1),1,0)</f>
        <v>0</v>
      </c>
      <c r="AA169" s="55">
        <f t="shared" ref="AA169:AA181" si="92">IF(OR(H169="X",I169="X",Q169="X",),2,0)</f>
        <v>0</v>
      </c>
      <c r="AB169" s="55">
        <f t="shared" ref="AB169:AB181" si="93">IF(AND(AA169-Y169&gt;=2,X169=0),2,0)</f>
        <v>0</v>
      </c>
      <c r="AC169" s="55">
        <f t="shared" ref="AC169:AC181" si="94">IF(OR(J169="X",R169="X",),3,0)</f>
        <v>3</v>
      </c>
      <c r="AD169" s="55">
        <f t="shared" ref="AD169:AD181" si="95">IF(AND(AC169-AB169-Y169&gt;=3,X169=0),3,0)</f>
        <v>3</v>
      </c>
      <c r="AE169" s="55">
        <f t="shared" ref="AE169:AE181" si="96">IF(OR(K169="X",S169="X",O169="x",W169="x",),4,0)</f>
        <v>0</v>
      </c>
      <c r="AF169" s="55">
        <f t="shared" ref="AF169:AF181" si="97">IF(AND((AE169-AD169-AB169-Y169&gt;=4),(E169&lt;$B$1),(X169=0)),4,0)</f>
        <v>0</v>
      </c>
      <c r="AG169" s="55">
        <f t="shared" ref="AG169:AG181" si="98">IF(OR(L169="X",T169="X",O169="x",W169="x",),5,0)</f>
        <v>0</v>
      </c>
      <c r="AH169" s="55">
        <f t="shared" ref="AH169:AH181" si="99">IF(OR((AG169-AF169-AD169-AB169-Y169&gt;=5),(E169&gt;$B$1)),5,0)</f>
        <v>0</v>
      </c>
      <c r="AI169" s="55">
        <f t="shared" ref="AI169:AI181" si="100">IF(OR(M169="X",U169="X",),6,0)</f>
        <v>0</v>
      </c>
      <c r="AJ169" s="55">
        <f t="shared" ref="AJ169:AJ181" si="101">IF((AI169-AH169-AF169-AD169-AB169-Y169&gt;=6),6,0)</f>
        <v>0</v>
      </c>
      <c r="AK169" s="56">
        <f t="shared" ref="AK169:AK181" si="102">IF(U169="x",7,0)</f>
        <v>0</v>
      </c>
      <c r="AL169" s="56">
        <f t="shared" ref="AL169:AL181" si="103">IF((AK169-AJ169-AH169-AF169-AD169-AB169-Y169&gt;=7),"F",0)</f>
        <v>0</v>
      </c>
      <c r="AM169" s="57">
        <f t="shared" ref="AM169:AM181" si="104">IF(OR(N169="X",V169="X",),8,0)</f>
        <v>0</v>
      </c>
      <c r="AN169" s="58">
        <f t="shared" ref="AN169:AN181" si="105">IF((AM169=8),"M",0)</f>
        <v>0</v>
      </c>
      <c r="AO169" s="59">
        <v>41357</v>
      </c>
      <c r="AP169" s="13" t="s">
        <v>50</v>
      </c>
      <c r="AR169" s="13" t="str">
        <f t="shared" si="82"/>
        <v>LEMAITRE</v>
      </c>
      <c r="AS169" s="13" t="str">
        <f t="shared" si="83"/>
        <v>Cédric</v>
      </c>
      <c r="AT169" s="13" t="str">
        <f t="shared" si="84"/>
        <v>ASC Fours</v>
      </c>
      <c r="AU169" s="227">
        <f t="shared" si="81"/>
        <v>30140</v>
      </c>
      <c r="AV169" s="105" t="str">
        <f t="shared" si="85"/>
        <v>58</v>
      </c>
      <c r="AW169" s="13">
        <f t="shared" si="86"/>
        <v>3</v>
      </c>
      <c r="AX169" s="13">
        <f t="shared" si="87"/>
        <v>0</v>
      </c>
      <c r="AY169" s="13">
        <f t="shared" si="88"/>
        <v>0</v>
      </c>
    </row>
    <row r="170" spans="1:51" ht="13.5" customHeight="1" x14ac:dyDescent="0.25">
      <c r="A170" s="66" t="s">
        <v>1377</v>
      </c>
      <c r="B170" s="67" t="s">
        <v>115</v>
      </c>
      <c r="C170" s="68" t="s">
        <v>1378</v>
      </c>
      <c r="D170" s="69" t="s">
        <v>23</v>
      </c>
      <c r="E170" s="70">
        <v>28619</v>
      </c>
      <c r="F170" s="71"/>
      <c r="G170" s="72"/>
      <c r="H170" s="72"/>
      <c r="I170" s="73"/>
      <c r="J170" s="72"/>
      <c r="K170" s="72" t="s">
        <v>56</v>
      </c>
      <c r="L170" s="74"/>
      <c r="M170" s="74"/>
      <c r="N170" s="72"/>
      <c r="O170" s="72"/>
      <c r="P170" s="73"/>
      <c r="Q170" s="72"/>
      <c r="R170" s="72"/>
      <c r="S170" s="74"/>
      <c r="T170" s="74"/>
      <c r="U170" s="75"/>
      <c r="V170" s="74"/>
      <c r="W170" s="76"/>
      <c r="X170" s="77">
        <f t="shared" si="89"/>
        <v>0</v>
      </c>
      <c r="Y170" s="78">
        <f t="shared" si="90"/>
        <v>0</v>
      </c>
      <c r="Z170" s="79">
        <f t="shared" si="91"/>
        <v>0</v>
      </c>
      <c r="AA170" s="79">
        <f t="shared" si="92"/>
        <v>0</v>
      </c>
      <c r="AB170" s="79">
        <f t="shared" si="93"/>
        <v>0</v>
      </c>
      <c r="AC170" s="79">
        <f t="shared" si="94"/>
        <v>0</v>
      </c>
      <c r="AD170" s="79">
        <f t="shared" si="95"/>
        <v>0</v>
      </c>
      <c r="AE170" s="79">
        <f t="shared" si="96"/>
        <v>4</v>
      </c>
      <c r="AF170" s="79">
        <f t="shared" si="97"/>
        <v>4</v>
      </c>
      <c r="AG170" s="79">
        <f t="shared" si="98"/>
        <v>0</v>
      </c>
      <c r="AH170" s="79">
        <f t="shared" si="99"/>
        <v>0</v>
      </c>
      <c r="AI170" s="79">
        <f t="shared" si="100"/>
        <v>0</v>
      </c>
      <c r="AJ170" s="79">
        <f t="shared" si="101"/>
        <v>0</v>
      </c>
      <c r="AK170" s="80">
        <f t="shared" si="102"/>
        <v>0</v>
      </c>
      <c r="AL170" s="80">
        <f t="shared" si="103"/>
        <v>0</v>
      </c>
      <c r="AM170" s="81">
        <f t="shared" si="104"/>
        <v>0</v>
      </c>
      <c r="AN170" s="77">
        <f t="shared" si="105"/>
        <v>0</v>
      </c>
      <c r="AO170" s="82">
        <v>41379</v>
      </c>
      <c r="AP170" s="13" t="s">
        <v>50</v>
      </c>
      <c r="AR170" s="13" t="str">
        <f t="shared" si="82"/>
        <v>LEVILLAIN</v>
      </c>
      <c r="AS170" s="13" t="str">
        <f t="shared" si="83"/>
        <v>Nicolas</v>
      </c>
      <c r="AT170" s="13" t="str">
        <f t="shared" si="84"/>
        <v>UC Culoz Belley</v>
      </c>
      <c r="AU170" s="227">
        <f t="shared" si="81"/>
        <v>28619</v>
      </c>
      <c r="AV170" s="105" t="str">
        <f t="shared" si="85"/>
        <v>01</v>
      </c>
      <c r="AW170" s="13">
        <f t="shared" si="86"/>
        <v>4</v>
      </c>
      <c r="AX170" s="13">
        <f t="shared" si="87"/>
        <v>0</v>
      </c>
      <c r="AY170" s="13">
        <f t="shared" si="88"/>
        <v>0</v>
      </c>
    </row>
    <row r="171" spans="1:51" ht="13.5" customHeight="1" x14ac:dyDescent="0.25">
      <c r="A171" s="44" t="s">
        <v>494</v>
      </c>
      <c r="B171" s="45" t="s">
        <v>186</v>
      </c>
      <c r="C171" s="46" t="s">
        <v>96</v>
      </c>
      <c r="D171" s="47" t="s">
        <v>29</v>
      </c>
      <c r="E171" s="48">
        <v>33926</v>
      </c>
      <c r="F171" s="49"/>
      <c r="G171" s="50" t="s">
        <v>56</v>
      </c>
      <c r="H171" s="50"/>
      <c r="I171" s="51"/>
      <c r="J171" s="50"/>
      <c r="K171" s="50"/>
      <c r="L171" s="52"/>
      <c r="M171" s="52"/>
      <c r="N171" s="50"/>
      <c r="O171" s="50"/>
      <c r="P171" s="51"/>
      <c r="Q171" s="50" t="s">
        <v>56</v>
      </c>
      <c r="R171" s="50"/>
      <c r="S171" s="52"/>
      <c r="T171" s="52"/>
      <c r="U171" s="53"/>
      <c r="V171" s="52"/>
      <c r="W171" s="54"/>
      <c r="X171" s="58">
        <f t="shared" si="89"/>
        <v>0</v>
      </c>
      <c r="Y171" s="65">
        <f t="shared" si="90"/>
        <v>1</v>
      </c>
      <c r="Z171" s="55">
        <f t="shared" si="91"/>
        <v>1</v>
      </c>
      <c r="AA171" s="55">
        <f t="shared" si="92"/>
        <v>2</v>
      </c>
      <c r="AB171" s="55">
        <f t="shared" si="93"/>
        <v>0</v>
      </c>
      <c r="AC171" s="55">
        <f t="shared" si="94"/>
        <v>0</v>
      </c>
      <c r="AD171" s="55">
        <f t="shared" si="95"/>
        <v>0</v>
      </c>
      <c r="AE171" s="55">
        <f t="shared" si="96"/>
        <v>0</v>
      </c>
      <c r="AF171" s="55">
        <f t="shared" si="97"/>
        <v>0</v>
      </c>
      <c r="AG171" s="55">
        <f t="shared" si="98"/>
        <v>0</v>
      </c>
      <c r="AH171" s="55">
        <f t="shared" si="99"/>
        <v>0</v>
      </c>
      <c r="AI171" s="55">
        <f t="shared" si="100"/>
        <v>0</v>
      </c>
      <c r="AJ171" s="55">
        <f t="shared" si="101"/>
        <v>0</v>
      </c>
      <c r="AK171" s="56">
        <f t="shared" si="102"/>
        <v>0</v>
      </c>
      <c r="AL171" s="56">
        <f t="shared" si="103"/>
        <v>0</v>
      </c>
      <c r="AM171" s="57">
        <f t="shared" si="104"/>
        <v>0</v>
      </c>
      <c r="AN171" s="58">
        <f t="shared" si="105"/>
        <v>0</v>
      </c>
      <c r="AO171" s="59">
        <v>41365</v>
      </c>
      <c r="AP171" s="13" t="s">
        <v>50</v>
      </c>
      <c r="AR171" s="13" t="str">
        <f t="shared" si="82"/>
        <v>LHUISSET</v>
      </c>
      <c r="AS171" s="13" t="str">
        <f t="shared" si="83"/>
        <v>Jonathan</v>
      </c>
      <c r="AT171" s="13" t="str">
        <f t="shared" si="84"/>
        <v>VC Caladois</v>
      </c>
      <c r="AU171" s="227">
        <f t="shared" si="81"/>
        <v>33926</v>
      </c>
      <c r="AV171" s="105" t="str">
        <f t="shared" si="85"/>
        <v>69</v>
      </c>
      <c r="AW171" s="13">
        <f t="shared" si="86"/>
        <v>1</v>
      </c>
      <c r="AX171" s="13">
        <f t="shared" si="87"/>
        <v>0</v>
      </c>
      <c r="AY171" s="13">
        <f t="shared" si="88"/>
        <v>0</v>
      </c>
    </row>
    <row r="172" spans="1:51" ht="13.5" customHeight="1" x14ac:dyDescent="0.25">
      <c r="A172" s="66" t="s">
        <v>1029</v>
      </c>
      <c r="B172" s="67" t="s">
        <v>219</v>
      </c>
      <c r="C172" s="68" t="s">
        <v>1379</v>
      </c>
      <c r="D172" s="69" t="s">
        <v>35</v>
      </c>
      <c r="E172" s="70">
        <v>29968</v>
      </c>
      <c r="F172" s="71"/>
      <c r="G172" s="72"/>
      <c r="H172" s="72"/>
      <c r="I172" s="73" t="s">
        <v>56</v>
      </c>
      <c r="J172" s="72"/>
      <c r="K172" s="72"/>
      <c r="L172" s="74"/>
      <c r="M172" s="74"/>
      <c r="N172" s="72"/>
      <c r="O172" s="72"/>
      <c r="P172" s="73"/>
      <c r="Q172" s="72"/>
      <c r="R172" s="72"/>
      <c r="S172" s="74"/>
      <c r="T172" s="74"/>
      <c r="U172" s="75"/>
      <c r="V172" s="74"/>
      <c r="W172" s="76"/>
      <c r="X172" s="77">
        <f t="shared" si="89"/>
        <v>0</v>
      </c>
      <c r="Y172" s="78">
        <f t="shared" si="90"/>
        <v>0</v>
      </c>
      <c r="Z172" s="79">
        <f t="shared" si="91"/>
        <v>0</v>
      </c>
      <c r="AA172" s="79">
        <f t="shared" si="92"/>
        <v>2</v>
      </c>
      <c r="AB172" s="79">
        <f t="shared" si="93"/>
        <v>2</v>
      </c>
      <c r="AC172" s="79">
        <f t="shared" si="94"/>
        <v>0</v>
      </c>
      <c r="AD172" s="79">
        <f t="shared" si="95"/>
        <v>0</v>
      </c>
      <c r="AE172" s="79">
        <f t="shared" si="96"/>
        <v>0</v>
      </c>
      <c r="AF172" s="79">
        <f t="shared" si="97"/>
        <v>0</v>
      </c>
      <c r="AG172" s="79">
        <f t="shared" si="98"/>
        <v>0</v>
      </c>
      <c r="AH172" s="79">
        <f t="shared" si="99"/>
        <v>0</v>
      </c>
      <c r="AI172" s="79">
        <f t="shared" si="100"/>
        <v>0</v>
      </c>
      <c r="AJ172" s="79">
        <f t="shared" si="101"/>
        <v>0</v>
      </c>
      <c r="AK172" s="80">
        <f t="shared" si="102"/>
        <v>0</v>
      </c>
      <c r="AL172" s="80">
        <f t="shared" si="103"/>
        <v>0</v>
      </c>
      <c r="AM172" s="81">
        <f t="shared" si="104"/>
        <v>0</v>
      </c>
      <c r="AN172" s="77">
        <f t="shared" si="105"/>
        <v>0</v>
      </c>
      <c r="AO172" s="82">
        <v>41376</v>
      </c>
      <c r="AP172" s="13" t="s">
        <v>50</v>
      </c>
      <c r="AR172" s="13" t="str">
        <f t="shared" si="82"/>
        <v>LOMBARD</v>
      </c>
      <c r="AS172" s="13" t="str">
        <f t="shared" si="83"/>
        <v>Sébastien</v>
      </c>
      <c r="AT172" s="13" t="str">
        <f t="shared" si="84"/>
        <v>VC Ruffey les Echirey</v>
      </c>
      <c r="AU172" s="227">
        <f t="shared" si="81"/>
        <v>29968</v>
      </c>
      <c r="AV172" s="105" t="str">
        <f t="shared" si="85"/>
        <v>21</v>
      </c>
      <c r="AW172" s="13">
        <f t="shared" si="86"/>
        <v>2</v>
      </c>
      <c r="AX172" s="13">
        <f t="shared" si="87"/>
        <v>0</v>
      </c>
      <c r="AY172" s="13">
        <f t="shared" si="88"/>
        <v>0</v>
      </c>
    </row>
    <row r="173" spans="1:51" ht="13.5" customHeight="1" x14ac:dyDescent="0.25">
      <c r="A173" s="44" t="s">
        <v>1380</v>
      </c>
      <c r="B173" s="45" t="s">
        <v>37</v>
      </c>
      <c r="C173" s="46" t="s">
        <v>22</v>
      </c>
      <c r="D173" s="47" t="s">
        <v>23</v>
      </c>
      <c r="E173" s="48">
        <v>23125</v>
      </c>
      <c r="F173" s="49"/>
      <c r="G173" s="50"/>
      <c r="H173" s="50"/>
      <c r="I173" s="51"/>
      <c r="J173" s="50" t="s">
        <v>56</v>
      </c>
      <c r="K173" s="50"/>
      <c r="L173" s="52"/>
      <c r="M173" s="52"/>
      <c r="N173" s="50"/>
      <c r="O173" s="50"/>
      <c r="P173" s="51"/>
      <c r="Q173" s="50"/>
      <c r="R173" s="50"/>
      <c r="S173" s="52"/>
      <c r="T173" s="52"/>
      <c r="U173" s="53"/>
      <c r="V173" s="52"/>
      <c r="W173" s="54"/>
      <c r="X173" s="58">
        <f t="shared" si="89"/>
        <v>0</v>
      </c>
      <c r="Y173" s="65">
        <f t="shared" si="90"/>
        <v>0</v>
      </c>
      <c r="Z173" s="55">
        <f t="shared" si="91"/>
        <v>0</v>
      </c>
      <c r="AA173" s="55">
        <f t="shared" si="92"/>
        <v>0</v>
      </c>
      <c r="AB173" s="55">
        <f t="shared" si="93"/>
        <v>0</v>
      </c>
      <c r="AC173" s="55">
        <f t="shared" si="94"/>
        <v>3</v>
      </c>
      <c r="AD173" s="55">
        <f t="shared" si="95"/>
        <v>3</v>
      </c>
      <c r="AE173" s="55">
        <f t="shared" si="96"/>
        <v>0</v>
      </c>
      <c r="AF173" s="55">
        <f t="shared" si="97"/>
        <v>0</v>
      </c>
      <c r="AG173" s="55">
        <f t="shared" si="98"/>
        <v>0</v>
      </c>
      <c r="AH173" s="55">
        <f t="shared" si="99"/>
        <v>0</v>
      </c>
      <c r="AI173" s="55">
        <f t="shared" si="100"/>
        <v>0</v>
      </c>
      <c r="AJ173" s="55">
        <f t="shared" si="101"/>
        <v>0</v>
      </c>
      <c r="AK173" s="56">
        <f t="shared" si="102"/>
        <v>0</v>
      </c>
      <c r="AL173" s="56">
        <f t="shared" si="103"/>
        <v>0</v>
      </c>
      <c r="AM173" s="57">
        <f t="shared" si="104"/>
        <v>0</v>
      </c>
      <c r="AN173" s="58">
        <f t="shared" si="105"/>
        <v>0</v>
      </c>
      <c r="AO173" s="59">
        <v>41379</v>
      </c>
      <c r="AP173" s="13" t="s">
        <v>50</v>
      </c>
      <c r="AR173" s="13" t="str">
        <f t="shared" si="82"/>
        <v>LORENZO</v>
      </c>
      <c r="AS173" s="13" t="str">
        <f t="shared" si="83"/>
        <v>Eric</v>
      </c>
      <c r="AT173" s="13" t="str">
        <f t="shared" si="84"/>
        <v>Team des Dombes</v>
      </c>
      <c r="AU173" s="227">
        <f t="shared" si="81"/>
        <v>23125</v>
      </c>
      <c r="AV173" s="105" t="str">
        <f t="shared" si="85"/>
        <v>01</v>
      </c>
      <c r="AW173" s="13">
        <f t="shared" si="86"/>
        <v>3</v>
      </c>
      <c r="AX173" s="13">
        <f t="shared" si="87"/>
        <v>0</v>
      </c>
      <c r="AY173" s="13">
        <f t="shared" si="88"/>
        <v>0</v>
      </c>
    </row>
    <row r="174" spans="1:51" ht="13.5" customHeight="1" x14ac:dyDescent="0.25">
      <c r="A174" s="66" t="s">
        <v>248</v>
      </c>
      <c r="B174" s="67" t="s">
        <v>101</v>
      </c>
      <c r="C174" s="68" t="s">
        <v>328</v>
      </c>
      <c r="D174" s="69" t="s">
        <v>39</v>
      </c>
      <c r="E174" s="70"/>
      <c r="F174" s="71"/>
      <c r="G174" s="72"/>
      <c r="H174" s="72"/>
      <c r="I174" s="73"/>
      <c r="J174" s="72"/>
      <c r="K174" s="72"/>
      <c r="L174" s="74"/>
      <c r="M174" s="74"/>
      <c r="N174" s="72"/>
      <c r="O174" s="72"/>
      <c r="P174" s="73"/>
      <c r="Q174" s="72"/>
      <c r="R174" s="72"/>
      <c r="S174" s="74"/>
      <c r="T174" s="74" t="s">
        <v>56</v>
      </c>
      <c r="U174" s="75"/>
      <c r="V174" s="74"/>
      <c r="W174" s="76"/>
      <c r="X174" s="77">
        <f t="shared" si="89"/>
        <v>0</v>
      </c>
      <c r="Y174" s="78">
        <f t="shared" si="90"/>
        <v>0</v>
      </c>
      <c r="Z174" s="79">
        <f t="shared" si="91"/>
        <v>0</v>
      </c>
      <c r="AA174" s="79">
        <f t="shared" si="92"/>
        <v>0</v>
      </c>
      <c r="AB174" s="79">
        <f t="shared" si="93"/>
        <v>0</v>
      </c>
      <c r="AC174" s="79">
        <f t="shared" si="94"/>
        <v>0</v>
      </c>
      <c r="AD174" s="79">
        <f t="shared" si="95"/>
        <v>0</v>
      </c>
      <c r="AE174" s="79">
        <f t="shared" si="96"/>
        <v>0</v>
      </c>
      <c r="AF174" s="79">
        <f t="shared" si="97"/>
        <v>0</v>
      </c>
      <c r="AG174" s="79">
        <f t="shared" si="98"/>
        <v>5</v>
      </c>
      <c r="AH174" s="79">
        <f t="shared" si="99"/>
        <v>5</v>
      </c>
      <c r="AI174" s="79">
        <f t="shared" si="100"/>
        <v>0</v>
      </c>
      <c r="AJ174" s="79">
        <f t="shared" si="101"/>
        <v>0</v>
      </c>
      <c r="AK174" s="80">
        <f t="shared" si="102"/>
        <v>0</v>
      </c>
      <c r="AL174" s="80">
        <f t="shared" si="103"/>
        <v>0</v>
      </c>
      <c r="AM174" s="81">
        <f t="shared" si="104"/>
        <v>0</v>
      </c>
      <c r="AN174" s="77">
        <f t="shared" si="105"/>
        <v>0</v>
      </c>
      <c r="AO174" s="82">
        <v>41345</v>
      </c>
      <c r="AP174" s="13" t="s">
        <v>401</v>
      </c>
      <c r="AQ174" s="13"/>
      <c r="AR174" s="13" t="str">
        <f t="shared" si="82"/>
        <v>LUQUET</v>
      </c>
      <c r="AS174" s="13" t="str">
        <f t="shared" si="83"/>
        <v>Robert</v>
      </c>
      <c r="AT174" s="13" t="str">
        <f t="shared" si="84"/>
        <v>GO Costellois</v>
      </c>
      <c r="AU174" s="227">
        <f t="shared" si="81"/>
        <v>0</v>
      </c>
      <c r="AV174" s="105" t="str">
        <f t="shared" si="85"/>
        <v>42</v>
      </c>
      <c r="AW174" s="13">
        <f t="shared" si="86"/>
        <v>5</v>
      </c>
      <c r="AX174" s="13">
        <f t="shared" si="87"/>
        <v>0</v>
      </c>
      <c r="AY174" s="13">
        <f t="shared" si="88"/>
        <v>0</v>
      </c>
    </row>
    <row r="175" spans="1:51" ht="13.5" customHeight="1" x14ac:dyDescent="0.25">
      <c r="A175" s="44" t="s">
        <v>249</v>
      </c>
      <c r="B175" s="45" t="s">
        <v>202</v>
      </c>
      <c r="C175" s="46" t="s">
        <v>325</v>
      </c>
      <c r="D175" s="47" t="s">
        <v>39</v>
      </c>
      <c r="E175" s="48">
        <v>21451</v>
      </c>
      <c r="F175" s="49"/>
      <c r="G175" s="50"/>
      <c r="H175" s="50" t="s">
        <v>56</v>
      </c>
      <c r="I175" s="51"/>
      <c r="J175" s="50"/>
      <c r="K175" s="50"/>
      <c r="L175" s="52"/>
      <c r="M175" s="52"/>
      <c r="N175" s="50"/>
      <c r="O175" s="50"/>
      <c r="P175" s="51"/>
      <c r="Q175" s="50"/>
      <c r="R175" s="50" t="s">
        <v>56</v>
      </c>
      <c r="S175" s="52"/>
      <c r="T175" s="52"/>
      <c r="U175" s="53"/>
      <c r="V175" s="52"/>
      <c r="W175" s="54"/>
      <c r="X175" s="58">
        <f t="shared" si="89"/>
        <v>0</v>
      </c>
      <c r="Y175" s="65">
        <f t="shared" si="90"/>
        <v>0</v>
      </c>
      <c r="Z175" s="55">
        <f t="shared" si="91"/>
        <v>0</v>
      </c>
      <c r="AA175" s="55">
        <f t="shared" si="92"/>
        <v>2</v>
      </c>
      <c r="AB175" s="55">
        <f t="shared" si="93"/>
        <v>2</v>
      </c>
      <c r="AC175" s="55">
        <f t="shared" si="94"/>
        <v>3</v>
      </c>
      <c r="AD175" s="55">
        <f t="shared" si="95"/>
        <v>0</v>
      </c>
      <c r="AE175" s="55">
        <f t="shared" si="96"/>
        <v>0</v>
      </c>
      <c r="AF175" s="55">
        <f t="shared" si="97"/>
        <v>0</v>
      </c>
      <c r="AG175" s="55">
        <f t="shared" si="98"/>
        <v>0</v>
      </c>
      <c r="AH175" s="55">
        <f t="shared" si="99"/>
        <v>0</v>
      </c>
      <c r="AI175" s="55">
        <f t="shared" si="100"/>
        <v>0</v>
      </c>
      <c r="AJ175" s="55">
        <f t="shared" si="101"/>
        <v>0</v>
      </c>
      <c r="AK175" s="56">
        <f t="shared" si="102"/>
        <v>0</v>
      </c>
      <c r="AL175" s="56">
        <f t="shared" si="103"/>
        <v>0</v>
      </c>
      <c r="AM175" s="57">
        <f t="shared" si="104"/>
        <v>0</v>
      </c>
      <c r="AN175" s="58">
        <f t="shared" si="105"/>
        <v>0</v>
      </c>
      <c r="AO175" s="59">
        <v>41360</v>
      </c>
      <c r="AP175" s="8" t="s">
        <v>50</v>
      </c>
      <c r="AR175" s="13" t="str">
        <f t="shared" si="82"/>
        <v>MAINARD</v>
      </c>
      <c r="AS175" s="13" t="str">
        <f t="shared" si="83"/>
        <v>Patrick</v>
      </c>
      <c r="AT175" s="13" t="str">
        <f t="shared" si="84"/>
        <v>EC Charlieu</v>
      </c>
      <c r="AU175" s="227">
        <f t="shared" si="81"/>
        <v>21451</v>
      </c>
      <c r="AV175" s="105" t="str">
        <f t="shared" si="85"/>
        <v>42</v>
      </c>
      <c r="AW175" s="13">
        <f t="shared" si="86"/>
        <v>2</v>
      </c>
      <c r="AX175" s="13">
        <f t="shared" si="87"/>
        <v>0</v>
      </c>
      <c r="AY175" s="13">
        <f t="shared" si="88"/>
        <v>0</v>
      </c>
    </row>
    <row r="176" spans="1:51" ht="13.5" customHeight="1" x14ac:dyDescent="0.25">
      <c r="A176" s="66" t="s">
        <v>403</v>
      </c>
      <c r="B176" s="67" t="s">
        <v>271</v>
      </c>
      <c r="C176" s="68" t="s">
        <v>319</v>
      </c>
      <c r="D176" s="69" t="s">
        <v>25</v>
      </c>
      <c r="E176" s="70">
        <v>19045</v>
      </c>
      <c r="F176" s="71"/>
      <c r="G176" s="72"/>
      <c r="H176" s="72"/>
      <c r="I176" s="73"/>
      <c r="J176" s="72"/>
      <c r="K176" s="72"/>
      <c r="L176" s="74" t="s">
        <v>56</v>
      </c>
      <c r="M176" s="74"/>
      <c r="N176" s="72"/>
      <c r="O176" s="72"/>
      <c r="P176" s="73"/>
      <c r="Q176" s="72"/>
      <c r="R176" s="72"/>
      <c r="S176" s="74"/>
      <c r="T176" s="74"/>
      <c r="U176" s="75"/>
      <c r="V176" s="74"/>
      <c r="W176" s="76"/>
      <c r="X176" s="77">
        <f t="shared" si="89"/>
        <v>0</v>
      </c>
      <c r="Y176" s="78">
        <f t="shared" si="90"/>
        <v>0</v>
      </c>
      <c r="Z176" s="79">
        <f t="shared" si="91"/>
        <v>0</v>
      </c>
      <c r="AA176" s="79">
        <f t="shared" si="92"/>
        <v>0</v>
      </c>
      <c r="AB176" s="79">
        <f t="shared" si="93"/>
        <v>0</v>
      </c>
      <c r="AC176" s="79">
        <f t="shared" si="94"/>
        <v>0</v>
      </c>
      <c r="AD176" s="79">
        <f t="shared" si="95"/>
        <v>0</v>
      </c>
      <c r="AE176" s="79">
        <f t="shared" si="96"/>
        <v>0</v>
      </c>
      <c r="AF176" s="79">
        <f t="shared" si="97"/>
        <v>0</v>
      </c>
      <c r="AG176" s="79">
        <f t="shared" si="98"/>
        <v>5</v>
      </c>
      <c r="AH176" s="79">
        <f t="shared" si="99"/>
        <v>5</v>
      </c>
      <c r="AI176" s="79">
        <f t="shared" si="100"/>
        <v>0</v>
      </c>
      <c r="AJ176" s="79">
        <f t="shared" si="101"/>
        <v>0</v>
      </c>
      <c r="AK176" s="80">
        <f t="shared" si="102"/>
        <v>0</v>
      </c>
      <c r="AL176" s="80">
        <f t="shared" si="103"/>
        <v>0</v>
      </c>
      <c r="AM176" s="81">
        <f t="shared" si="104"/>
        <v>0</v>
      </c>
      <c r="AN176" s="77">
        <f t="shared" si="105"/>
        <v>0</v>
      </c>
      <c r="AO176" s="82">
        <v>41346</v>
      </c>
      <c r="AP176" s="13" t="s">
        <v>50</v>
      </c>
      <c r="AR176" s="13" t="str">
        <f t="shared" si="82"/>
        <v>MARIDET</v>
      </c>
      <c r="AS176" s="13" t="str">
        <f t="shared" si="83"/>
        <v>Roland</v>
      </c>
      <c r="AT176" s="13" t="str">
        <f t="shared" si="84"/>
        <v>Bellerive SC</v>
      </c>
      <c r="AU176" s="227">
        <f t="shared" si="81"/>
        <v>19045</v>
      </c>
      <c r="AV176" s="105" t="str">
        <f t="shared" si="85"/>
        <v>03</v>
      </c>
      <c r="AW176" s="13">
        <f t="shared" si="86"/>
        <v>5</v>
      </c>
      <c r="AX176" s="13">
        <f t="shared" si="87"/>
        <v>0</v>
      </c>
      <c r="AY176" s="13">
        <f t="shared" si="88"/>
        <v>0</v>
      </c>
    </row>
    <row r="177" spans="1:51" ht="13.5" customHeight="1" x14ac:dyDescent="0.25">
      <c r="A177" s="44" t="s">
        <v>250</v>
      </c>
      <c r="B177" s="45" t="s">
        <v>172</v>
      </c>
      <c r="C177" s="46" t="s">
        <v>304</v>
      </c>
      <c r="D177" s="47" t="s">
        <v>39</v>
      </c>
      <c r="E177" s="48">
        <v>30364</v>
      </c>
      <c r="F177" s="49"/>
      <c r="G177" s="50" t="s">
        <v>56</v>
      </c>
      <c r="H177" s="50"/>
      <c r="I177" s="51"/>
      <c r="J177" s="50"/>
      <c r="K177" s="50"/>
      <c r="L177" s="52"/>
      <c r="M177" s="52"/>
      <c r="N177" s="50"/>
      <c r="O177" s="50"/>
      <c r="P177" s="51"/>
      <c r="Q177" s="50"/>
      <c r="R177" s="50" t="s">
        <v>56</v>
      </c>
      <c r="S177" s="52"/>
      <c r="T177" s="52"/>
      <c r="U177" s="53"/>
      <c r="V177" s="52"/>
      <c r="W177" s="54"/>
      <c r="X177" s="58">
        <f t="shared" si="89"/>
        <v>0</v>
      </c>
      <c r="Y177" s="65">
        <f t="shared" si="90"/>
        <v>1</v>
      </c>
      <c r="Z177" s="55">
        <f t="shared" si="91"/>
        <v>1</v>
      </c>
      <c r="AA177" s="55">
        <f t="shared" si="92"/>
        <v>0</v>
      </c>
      <c r="AB177" s="55">
        <f t="shared" si="93"/>
        <v>0</v>
      </c>
      <c r="AC177" s="55">
        <f t="shared" si="94"/>
        <v>3</v>
      </c>
      <c r="AD177" s="55">
        <f t="shared" si="95"/>
        <v>0</v>
      </c>
      <c r="AE177" s="55">
        <f t="shared" si="96"/>
        <v>0</v>
      </c>
      <c r="AF177" s="55">
        <f t="shared" si="97"/>
        <v>0</v>
      </c>
      <c r="AG177" s="55">
        <f t="shared" si="98"/>
        <v>0</v>
      </c>
      <c r="AH177" s="55">
        <f t="shared" si="99"/>
        <v>0</v>
      </c>
      <c r="AI177" s="55">
        <f t="shared" si="100"/>
        <v>0</v>
      </c>
      <c r="AJ177" s="55">
        <f t="shared" si="101"/>
        <v>0</v>
      </c>
      <c r="AK177" s="56">
        <f t="shared" si="102"/>
        <v>0</v>
      </c>
      <c r="AL177" s="56">
        <f t="shared" si="103"/>
        <v>0</v>
      </c>
      <c r="AM177" s="57">
        <f t="shared" si="104"/>
        <v>0</v>
      </c>
      <c r="AN177" s="58">
        <f t="shared" si="105"/>
        <v>0</v>
      </c>
      <c r="AO177" s="59">
        <v>41326</v>
      </c>
      <c r="AP177" s="13" t="s">
        <v>50</v>
      </c>
      <c r="AR177" s="13" t="str">
        <f t="shared" si="82"/>
        <v>MARTIN</v>
      </c>
      <c r="AS177" s="13" t="str">
        <f t="shared" si="83"/>
        <v>Cédric</v>
      </c>
      <c r="AT177" s="13" t="str">
        <f t="shared" si="84"/>
        <v>RO Chambon Feugerolles</v>
      </c>
      <c r="AU177" s="227">
        <f t="shared" si="81"/>
        <v>30364</v>
      </c>
      <c r="AV177" s="105" t="str">
        <f t="shared" si="85"/>
        <v>42</v>
      </c>
      <c r="AW177" s="13">
        <f t="shared" si="86"/>
        <v>1</v>
      </c>
      <c r="AX177" s="13">
        <f t="shared" si="87"/>
        <v>0</v>
      </c>
      <c r="AY177" s="13">
        <f t="shared" si="88"/>
        <v>0</v>
      </c>
    </row>
    <row r="178" spans="1:51" ht="13.5" customHeight="1" x14ac:dyDescent="0.25">
      <c r="A178" s="66" t="s">
        <v>250</v>
      </c>
      <c r="B178" s="67" t="s">
        <v>117</v>
      </c>
      <c r="C178" s="68" t="s">
        <v>74</v>
      </c>
      <c r="D178" s="69" t="s">
        <v>75</v>
      </c>
      <c r="E178" s="70">
        <v>29480</v>
      </c>
      <c r="F178" s="71"/>
      <c r="G178" s="72" t="s">
        <v>56</v>
      </c>
      <c r="H178" s="72"/>
      <c r="I178" s="73" t="s">
        <v>56</v>
      </c>
      <c r="J178" s="72"/>
      <c r="K178" s="72"/>
      <c r="L178" s="74"/>
      <c r="M178" s="74"/>
      <c r="N178" s="72"/>
      <c r="O178" s="72"/>
      <c r="P178" s="73"/>
      <c r="Q178" s="72"/>
      <c r="R178" s="72"/>
      <c r="S178" s="74"/>
      <c r="T178" s="74"/>
      <c r="U178" s="75"/>
      <c r="V178" s="74"/>
      <c r="W178" s="76"/>
      <c r="X178" s="77">
        <f t="shared" si="89"/>
        <v>0</v>
      </c>
      <c r="Y178" s="78">
        <f t="shared" si="90"/>
        <v>1</v>
      </c>
      <c r="Z178" s="79">
        <f t="shared" si="91"/>
        <v>1</v>
      </c>
      <c r="AA178" s="79">
        <f t="shared" si="92"/>
        <v>2</v>
      </c>
      <c r="AB178" s="79">
        <f t="shared" si="93"/>
        <v>0</v>
      </c>
      <c r="AC178" s="79">
        <f t="shared" si="94"/>
        <v>0</v>
      </c>
      <c r="AD178" s="79">
        <f t="shared" si="95"/>
        <v>0</v>
      </c>
      <c r="AE178" s="79">
        <f t="shared" si="96"/>
        <v>0</v>
      </c>
      <c r="AF178" s="79">
        <f t="shared" si="97"/>
        <v>0</v>
      </c>
      <c r="AG178" s="79">
        <f t="shared" si="98"/>
        <v>0</v>
      </c>
      <c r="AH178" s="79">
        <f t="shared" si="99"/>
        <v>0</v>
      </c>
      <c r="AI178" s="79">
        <f t="shared" si="100"/>
        <v>0</v>
      </c>
      <c r="AJ178" s="79">
        <f t="shared" si="101"/>
        <v>0</v>
      </c>
      <c r="AK178" s="80">
        <f t="shared" si="102"/>
        <v>0</v>
      </c>
      <c r="AL178" s="80">
        <f t="shared" si="103"/>
        <v>0</v>
      </c>
      <c r="AM178" s="81">
        <f t="shared" si="104"/>
        <v>0</v>
      </c>
      <c r="AN178" s="77">
        <f t="shared" si="105"/>
        <v>0</v>
      </c>
      <c r="AO178" s="82">
        <v>41353</v>
      </c>
      <c r="AP178" s="13" t="s">
        <v>50</v>
      </c>
      <c r="AR178" s="13" t="str">
        <f t="shared" si="82"/>
        <v>MARTIN</v>
      </c>
      <c r="AS178" s="13" t="str">
        <f t="shared" si="83"/>
        <v>Thierry</v>
      </c>
      <c r="AT178" s="13" t="str">
        <f t="shared" si="84"/>
        <v>ASC Fours</v>
      </c>
      <c r="AU178" s="227">
        <f t="shared" si="81"/>
        <v>29480</v>
      </c>
      <c r="AV178" s="105" t="str">
        <f t="shared" si="85"/>
        <v>58</v>
      </c>
      <c r="AW178" s="13">
        <f t="shared" si="86"/>
        <v>1</v>
      </c>
      <c r="AX178" s="13">
        <f t="shared" si="87"/>
        <v>0</v>
      </c>
      <c r="AY178" s="13">
        <f t="shared" si="88"/>
        <v>0</v>
      </c>
    </row>
    <row r="179" spans="1:51" ht="13.5" customHeight="1" x14ac:dyDescent="0.25">
      <c r="A179" s="44" t="s">
        <v>250</v>
      </c>
      <c r="B179" s="45" t="s">
        <v>166</v>
      </c>
      <c r="C179" s="46" t="s">
        <v>74</v>
      </c>
      <c r="D179" s="47" t="s">
        <v>75</v>
      </c>
      <c r="E179" s="48">
        <v>16843</v>
      </c>
      <c r="F179" s="49"/>
      <c r="G179" s="50"/>
      <c r="H179" s="50" t="s">
        <v>56</v>
      </c>
      <c r="I179" s="51"/>
      <c r="J179" s="50"/>
      <c r="K179" s="50"/>
      <c r="L179" s="52"/>
      <c r="M179" s="52"/>
      <c r="N179" s="50"/>
      <c r="O179" s="50"/>
      <c r="P179" s="51"/>
      <c r="Q179" s="50"/>
      <c r="R179" s="50"/>
      <c r="S179" s="52"/>
      <c r="T179" s="52" t="s">
        <v>56</v>
      </c>
      <c r="U179" s="53"/>
      <c r="V179" s="52"/>
      <c r="W179" s="54"/>
      <c r="X179" s="58">
        <f t="shared" si="89"/>
        <v>0</v>
      </c>
      <c r="Y179" s="65">
        <f t="shared" si="90"/>
        <v>0</v>
      </c>
      <c r="Z179" s="55">
        <f t="shared" si="91"/>
        <v>0</v>
      </c>
      <c r="AA179" s="55">
        <f t="shared" si="92"/>
        <v>2</v>
      </c>
      <c r="AB179" s="55">
        <f t="shared" si="93"/>
        <v>2</v>
      </c>
      <c r="AC179" s="55">
        <f t="shared" si="94"/>
        <v>0</v>
      </c>
      <c r="AD179" s="55">
        <f t="shared" si="95"/>
        <v>0</v>
      </c>
      <c r="AE179" s="55">
        <f t="shared" si="96"/>
        <v>0</v>
      </c>
      <c r="AF179" s="55">
        <f t="shared" si="97"/>
        <v>0</v>
      </c>
      <c r="AG179" s="55">
        <f t="shared" si="98"/>
        <v>5</v>
      </c>
      <c r="AH179" s="55">
        <f t="shared" si="99"/>
        <v>0</v>
      </c>
      <c r="AI179" s="55">
        <f t="shared" si="100"/>
        <v>0</v>
      </c>
      <c r="AJ179" s="55">
        <f t="shared" si="101"/>
        <v>0</v>
      </c>
      <c r="AK179" s="56">
        <f t="shared" si="102"/>
        <v>0</v>
      </c>
      <c r="AL179" s="56">
        <f t="shared" si="103"/>
        <v>0</v>
      </c>
      <c r="AM179" s="57">
        <f t="shared" si="104"/>
        <v>0</v>
      </c>
      <c r="AN179" s="58">
        <f t="shared" si="105"/>
        <v>0</v>
      </c>
      <c r="AO179" s="59">
        <v>41361</v>
      </c>
      <c r="AP179" s="13" t="s">
        <v>50</v>
      </c>
      <c r="AR179" s="13" t="str">
        <f t="shared" si="82"/>
        <v>MARTIN</v>
      </c>
      <c r="AS179" s="13" t="str">
        <f t="shared" si="83"/>
        <v>Bernard</v>
      </c>
      <c r="AT179" s="13" t="str">
        <f t="shared" si="84"/>
        <v>ASC Fours</v>
      </c>
      <c r="AU179" s="227">
        <f t="shared" si="81"/>
        <v>16843</v>
      </c>
      <c r="AV179" s="105" t="str">
        <f t="shared" si="85"/>
        <v>58</v>
      </c>
      <c r="AW179" s="13">
        <f t="shared" si="86"/>
        <v>2</v>
      </c>
      <c r="AX179" s="13">
        <f t="shared" si="87"/>
        <v>0</v>
      </c>
      <c r="AY179" s="13">
        <f t="shared" si="88"/>
        <v>0</v>
      </c>
    </row>
    <row r="180" spans="1:51" ht="13.5" customHeight="1" x14ac:dyDescent="0.25">
      <c r="A180" s="66" t="s">
        <v>1381</v>
      </c>
      <c r="B180" s="67" t="s">
        <v>69</v>
      </c>
      <c r="C180" s="68" t="s">
        <v>1382</v>
      </c>
      <c r="D180" s="69" t="s">
        <v>29</v>
      </c>
      <c r="E180" s="70">
        <v>12616</v>
      </c>
      <c r="F180" s="71"/>
      <c r="G180" s="72"/>
      <c r="H180" s="72"/>
      <c r="I180" s="73"/>
      <c r="J180" s="72"/>
      <c r="K180" s="72"/>
      <c r="L180" s="74"/>
      <c r="M180" s="74"/>
      <c r="N180" s="72"/>
      <c r="O180" s="72"/>
      <c r="P180" s="73"/>
      <c r="Q180" s="72"/>
      <c r="R180" s="72"/>
      <c r="S180" s="74"/>
      <c r="T180" s="74" t="s">
        <v>56</v>
      </c>
      <c r="U180" s="75"/>
      <c r="V180" s="74"/>
      <c r="W180" s="76"/>
      <c r="X180" s="77">
        <f t="shared" si="89"/>
        <v>0</v>
      </c>
      <c r="Y180" s="78">
        <f t="shared" si="90"/>
        <v>0</v>
      </c>
      <c r="Z180" s="79">
        <f t="shared" si="91"/>
        <v>0</v>
      </c>
      <c r="AA180" s="79">
        <f t="shared" si="92"/>
        <v>0</v>
      </c>
      <c r="AB180" s="79">
        <f t="shared" si="93"/>
        <v>0</v>
      </c>
      <c r="AC180" s="79">
        <f t="shared" si="94"/>
        <v>0</v>
      </c>
      <c r="AD180" s="79">
        <f t="shared" si="95"/>
        <v>0</v>
      </c>
      <c r="AE180" s="79">
        <f t="shared" si="96"/>
        <v>0</v>
      </c>
      <c r="AF180" s="79">
        <f t="shared" si="97"/>
        <v>0</v>
      </c>
      <c r="AG180" s="79">
        <f t="shared" si="98"/>
        <v>5</v>
      </c>
      <c r="AH180" s="79">
        <f t="shared" si="99"/>
        <v>5</v>
      </c>
      <c r="AI180" s="79">
        <f t="shared" si="100"/>
        <v>0</v>
      </c>
      <c r="AJ180" s="79">
        <f t="shared" si="101"/>
        <v>0</v>
      </c>
      <c r="AK180" s="80">
        <f t="shared" si="102"/>
        <v>0</v>
      </c>
      <c r="AL180" s="80">
        <f t="shared" si="103"/>
        <v>0</v>
      </c>
      <c r="AM180" s="81">
        <f t="shared" si="104"/>
        <v>0</v>
      </c>
      <c r="AN180" s="77">
        <f t="shared" si="105"/>
        <v>0</v>
      </c>
      <c r="AO180" s="82">
        <v>41379</v>
      </c>
      <c r="AP180" s="13" t="s">
        <v>50</v>
      </c>
      <c r="AR180" s="13" t="str">
        <f t="shared" si="82"/>
        <v>MARTINEZ</v>
      </c>
      <c r="AS180" s="13" t="str">
        <f t="shared" si="83"/>
        <v>Paul</v>
      </c>
      <c r="AT180" s="13" t="str">
        <f t="shared" si="84"/>
        <v>AC Lyon Vaise</v>
      </c>
      <c r="AU180" s="227">
        <f t="shared" si="81"/>
        <v>12616</v>
      </c>
      <c r="AV180" s="105" t="str">
        <f t="shared" si="85"/>
        <v>69</v>
      </c>
      <c r="AW180" s="13">
        <f t="shared" si="86"/>
        <v>5</v>
      </c>
      <c r="AX180" s="13">
        <f t="shared" si="87"/>
        <v>0</v>
      </c>
      <c r="AY180" s="13">
        <f t="shared" si="88"/>
        <v>0</v>
      </c>
    </row>
    <row r="181" spans="1:51" ht="13.5" customHeight="1" x14ac:dyDescent="0.25">
      <c r="A181" s="44" t="s">
        <v>251</v>
      </c>
      <c r="B181" s="45" t="s">
        <v>209</v>
      </c>
      <c r="C181" s="46" t="s">
        <v>32</v>
      </c>
      <c r="D181" s="47" t="s">
        <v>23</v>
      </c>
      <c r="E181" s="48">
        <v>21926</v>
      </c>
      <c r="F181" s="49"/>
      <c r="G181" s="50"/>
      <c r="H181" s="50"/>
      <c r="I181" s="51"/>
      <c r="J181" s="50"/>
      <c r="K181" s="50"/>
      <c r="L181" s="52"/>
      <c r="M181" s="52"/>
      <c r="N181" s="50"/>
      <c r="O181" s="50"/>
      <c r="P181" s="51"/>
      <c r="Q181" s="50"/>
      <c r="R181" s="50" t="s">
        <v>56</v>
      </c>
      <c r="S181" s="52"/>
      <c r="T181" s="52"/>
      <c r="U181" s="53"/>
      <c r="V181" s="52"/>
      <c r="W181" s="54"/>
      <c r="X181" s="58">
        <f t="shared" si="89"/>
        <v>0</v>
      </c>
      <c r="Y181" s="65">
        <f t="shared" si="90"/>
        <v>0</v>
      </c>
      <c r="Z181" s="55">
        <f t="shared" si="91"/>
        <v>0</v>
      </c>
      <c r="AA181" s="55">
        <f t="shared" si="92"/>
        <v>0</v>
      </c>
      <c r="AB181" s="55">
        <f t="shared" si="93"/>
        <v>0</v>
      </c>
      <c r="AC181" s="55">
        <f t="shared" si="94"/>
        <v>3</v>
      </c>
      <c r="AD181" s="55">
        <f t="shared" si="95"/>
        <v>3</v>
      </c>
      <c r="AE181" s="55">
        <f t="shared" si="96"/>
        <v>0</v>
      </c>
      <c r="AF181" s="55">
        <f t="shared" si="97"/>
        <v>0</v>
      </c>
      <c r="AG181" s="55">
        <f t="shared" si="98"/>
        <v>0</v>
      </c>
      <c r="AH181" s="55">
        <f t="shared" si="99"/>
        <v>0</v>
      </c>
      <c r="AI181" s="55">
        <f t="shared" si="100"/>
        <v>0</v>
      </c>
      <c r="AJ181" s="55">
        <f t="shared" si="101"/>
        <v>0</v>
      </c>
      <c r="AK181" s="56">
        <f t="shared" si="102"/>
        <v>0</v>
      </c>
      <c r="AL181" s="56">
        <f t="shared" si="103"/>
        <v>0</v>
      </c>
      <c r="AM181" s="57">
        <f t="shared" si="104"/>
        <v>0</v>
      </c>
      <c r="AN181" s="58">
        <f t="shared" si="105"/>
        <v>0</v>
      </c>
      <c r="AO181" s="59">
        <v>41344</v>
      </c>
      <c r="AP181" s="13" t="s">
        <v>50</v>
      </c>
      <c r="AR181" s="13" t="str">
        <f t="shared" si="82"/>
        <v>MARTINON</v>
      </c>
      <c r="AS181" s="13" t="str">
        <f t="shared" si="83"/>
        <v>Denis</v>
      </c>
      <c r="AT181" s="13" t="str">
        <f t="shared" si="84"/>
        <v>VC Lagnieu</v>
      </c>
      <c r="AU181" s="227">
        <f t="shared" si="81"/>
        <v>21926</v>
      </c>
      <c r="AV181" s="105" t="str">
        <f t="shared" si="85"/>
        <v>01</v>
      </c>
      <c r="AW181" s="13">
        <f t="shared" si="86"/>
        <v>3</v>
      </c>
      <c r="AX181" s="13">
        <f t="shared" si="87"/>
        <v>0</v>
      </c>
      <c r="AY181" s="13">
        <f t="shared" si="88"/>
        <v>0</v>
      </c>
    </row>
    <row r="182" spans="1:51" ht="13.5" customHeight="1" x14ac:dyDescent="0.25">
      <c r="A182" s="66" t="s">
        <v>40</v>
      </c>
      <c r="B182" s="67" t="s">
        <v>41</v>
      </c>
      <c r="C182" s="68" t="s">
        <v>313</v>
      </c>
      <c r="D182" s="69" t="s">
        <v>43</v>
      </c>
      <c r="E182" s="70">
        <v>24655</v>
      </c>
      <c r="F182" s="71"/>
      <c r="G182" s="72"/>
      <c r="H182" s="72"/>
      <c r="I182" s="73"/>
      <c r="J182" s="72"/>
      <c r="K182" s="72" t="s">
        <v>56</v>
      </c>
      <c r="L182" s="74"/>
      <c r="M182" s="74"/>
      <c r="N182" s="72"/>
      <c r="O182" s="72"/>
      <c r="P182" s="73"/>
      <c r="Q182" s="72"/>
      <c r="R182" s="72"/>
      <c r="S182" s="74"/>
      <c r="T182" s="74"/>
      <c r="U182" s="75"/>
      <c r="V182" s="74"/>
      <c r="W182" s="76"/>
      <c r="X182" s="77">
        <f t="shared" si="89"/>
        <v>0</v>
      </c>
      <c r="Y182" s="78">
        <f t="shared" si="90"/>
        <v>0</v>
      </c>
      <c r="Z182" s="79"/>
      <c r="AA182" s="79"/>
      <c r="AB182" s="79"/>
      <c r="AC182" s="79"/>
      <c r="AD182" s="79"/>
      <c r="AE182" s="79"/>
      <c r="AF182" s="79">
        <v>4</v>
      </c>
      <c r="AG182" s="79"/>
      <c r="AH182" s="79"/>
      <c r="AI182" s="79"/>
      <c r="AJ182" s="79"/>
      <c r="AK182" s="80"/>
      <c r="AL182" s="80"/>
      <c r="AM182" s="81"/>
      <c r="AN182" s="77"/>
      <c r="AO182" s="82">
        <v>41351</v>
      </c>
      <c r="AP182" s="15" t="s">
        <v>50</v>
      </c>
      <c r="AQ182" s="15" t="s">
        <v>127</v>
      </c>
      <c r="AR182" s="13" t="str">
        <f t="shared" si="82"/>
        <v>MARTINS</v>
      </c>
      <c r="AS182" s="13" t="str">
        <f t="shared" si="83"/>
        <v>José</v>
      </c>
      <c r="AT182" s="13" t="str">
        <f t="shared" si="84"/>
        <v xml:space="preserve">CC Bioux </v>
      </c>
      <c r="AU182" s="227">
        <f t="shared" si="81"/>
        <v>24655</v>
      </c>
      <c r="AV182" s="105" t="str">
        <f t="shared" si="85"/>
        <v>71</v>
      </c>
      <c r="AW182" s="13">
        <f t="shared" si="86"/>
        <v>4</v>
      </c>
      <c r="AX182" s="13">
        <f t="shared" si="87"/>
        <v>0</v>
      </c>
      <c r="AY182" s="13">
        <f t="shared" si="88"/>
        <v>0</v>
      </c>
    </row>
    <row r="183" spans="1:51" ht="13.5" customHeight="1" x14ac:dyDescent="0.25">
      <c r="A183" s="44" t="s">
        <v>65</v>
      </c>
      <c r="B183" s="45" t="s">
        <v>61</v>
      </c>
      <c r="C183" s="46" t="s">
        <v>64</v>
      </c>
      <c r="D183" s="47"/>
      <c r="E183" s="48">
        <v>19503</v>
      </c>
      <c r="F183" s="49"/>
      <c r="G183" s="50"/>
      <c r="H183" s="50" t="s">
        <v>56</v>
      </c>
      <c r="I183" s="51"/>
      <c r="J183" s="50"/>
      <c r="K183" s="50"/>
      <c r="L183" s="52" t="s">
        <v>56</v>
      </c>
      <c r="M183" s="52"/>
      <c r="N183" s="50"/>
      <c r="O183" s="50"/>
      <c r="P183" s="51"/>
      <c r="Q183" s="50"/>
      <c r="R183" s="50"/>
      <c r="S183" s="52"/>
      <c r="T183" s="52"/>
      <c r="U183" s="53"/>
      <c r="V183" s="52"/>
      <c r="W183" s="54"/>
      <c r="X183" s="58">
        <f t="shared" si="89"/>
        <v>0</v>
      </c>
      <c r="Y183" s="65">
        <f t="shared" si="90"/>
        <v>0</v>
      </c>
      <c r="Z183" s="55">
        <f t="shared" ref="Z183:Z210" si="106">IF((Y183-X183&gt;=1),1,0)</f>
        <v>0</v>
      </c>
      <c r="AA183" s="55">
        <f t="shared" ref="AA183:AA216" si="107">IF(OR(H183="X",I183="X",Q183="X",),2,0)</f>
        <v>2</v>
      </c>
      <c r="AB183" s="55">
        <f t="shared" ref="AB183:AB210" si="108">IF(AND(AA183-Y183&gt;=2,X183=0),2,0)</f>
        <v>2</v>
      </c>
      <c r="AC183" s="55">
        <f t="shared" ref="AC183:AC210" si="109">IF(OR(J183="X",R183="X",),3,0)</f>
        <v>0</v>
      </c>
      <c r="AD183" s="55">
        <f t="shared" ref="AD183:AD210" si="110">IF(AND(AC183-AB183-Y183&gt;=3,X183=0),3,0)</f>
        <v>0</v>
      </c>
      <c r="AE183" s="55">
        <f t="shared" ref="AE183:AE210" si="111">IF(OR(K183="X",S183="X",O183="x",W183="x",),4,0)</f>
        <v>0</v>
      </c>
      <c r="AF183" s="55">
        <f t="shared" ref="AF183:AF210" si="112">IF(AND((AE183-AD183-AB183-Y183&gt;=4),(E183&lt;$B$1),(X183=0)),4,0)</f>
        <v>0</v>
      </c>
      <c r="AG183" s="55">
        <f t="shared" ref="AG183:AG210" si="113">IF(OR(L183="X",T183="X",O183="x",W183="x",),5,0)</f>
        <v>5</v>
      </c>
      <c r="AH183" s="55">
        <f t="shared" ref="AH183:AH210" si="114">IF(OR((AG183-AF183-AD183-AB183-Y183&gt;=5),(E183&gt;$B$1)),5,0)</f>
        <v>0</v>
      </c>
      <c r="AI183" s="55">
        <f t="shared" ref="AI183:AI210" si="115">IF(OR(M183="X",U183="X",),6,0)</f>
        <v>0</v>
      </c>
      <c r="AJ183" s="55">
        <f t="shared" ref="AJ183:AJ210" si="116">IF((AI183-AH183-AF183-AD183-AB183-Y183&gt;=6),6,0)</f>
        <v>0</v>
      </c>
      <c r="AK183" s="56">
        <f t="shared" ref="AK183:AK210" si="117">IF(U183="x",7,0)</f>
        <v>0</v>
      </c>
      <c r="AL183" s="56">
        <f t="shared" ref="AL183:AL210" si="118">IF((AK183-AJ183-AH183-AF183-AD183-AB183-Y183&gt;=7),"F",0)</f>
        <v>0</v>
      </c>
      <c r="AM183" s="57">
        <f t="shared" ref="AM183:AM210" si="119">IF(OR(N183="X",V183="X",),8,0)</f>
        <v>0</v>
      </c>
      <c r="AN183" s="58">
        <f t="shared" ref="AN183:AN210" si="120">IF((AM183=8),"M",0)</f>
        <v>0</v>
      </c>
      <c r="AO183" s="59">
        <v>41293</v>
      </c>
      <c r="AP183" s="14" t="s">
        <v>121</v>
      </c>
      <c r="AQ183" s="4" t="s">
        <v>90</v>
      </c>
      <c r="AR183" s="13" t="str">
        <f t="shared" si="82"/>
        <v>MATRAT</v>
      </c>
      <c r="AS183" s="13" t="str">
        <f t="shared" si="83"/>
        <v>Alain</v>
      </c>
      <c r="AT183" s="13" t="str">
        <f t="shared" si="84"/>
        <v>EC Saulonnaise</v>
      </c>
      <c r="AU183" s="227">
        <f t="shared" si="81"/>
        <v>19503</v>
      </c>
      <c r="AV183" s="105">
        <f t="shared" si="85"/>
        <v>0</v>
      </c>
      <c r="AW183" s="13">
        <f t="shared" si="86"/>
        <v>2</v>
      </c>
      <c r="AX183" s="13">
        <f t="shared" si="87"/>
        <v>0</v>
      </c>
      <c r="AY183" s="13">
        <f t="shared" si="88"/>
        <v>0</v>
      </c>
    </row>
    <row r="184" spans="1:51" s="13" customFormat="1" ht="13.5" customHeight="1" x14ac:dyDescent="0.25">
      <c r="A184" s="66" t="s">
        <v>252</v>
      </c>
      <c r="B184" s="67" t="s">
        <v>253</v>
      </c>
      <c r="C184" s="68" t="s">
        <v>414</v>
      </c>
      <c r="D184" s="69" t="s">
        <v>29</v>
      </c>
      <c r="E184" s="70">
        <v>31093</v>
      </c>
      <c r="F184" s="71"/>
      <c r="G184" s="72" t="s">
        <v>56</v>
      </c>
      <c r="H184" s="72"/>
      <c r="I184" s="73"/>
      <c r="J184" s="72"/>
      <c r="K184" s="72"/>
      <c r="L184" s="74"/>
      <c r="M184" s="74"/>
      <c r="N184" s="72"/>
      <c r="O184" s="72"/>
      <c r="P184" s="73"/>
      <c r="Q184" s="72"/>
      <c r="R184" s="72"/>
      <c r="S184" s="74" t="s">
        <v>56</v>
      </c>
      <c r="T184" s="74"/>
      <c r="U184" s="75"/>
      <c r="V184" s="74"/>
      <c r="W184" s="76"/>
      <c r="X184" s="77">
        <f t="shared" si="89"/>
        <v>0</v>
      </c>
      <c r="Y184" s="78">
        <f t="shared" si="90"/>
        <v>1</v>
      </c>
      <c r="Z184" s="79">
        <f t="shared" si="106"/>
        <v>1</v>
      </c>
      <c r="AA184" s="79">
        <f t="shared" si="107"/>
        <v>0</v>
      </c>
      <c r="AB184" s="79">
        <f t="shared" si="108"/>
        <v>0</v>
      </c>
      <c r="AC184" s="79">
        <f t="shared" si="109"/>
        <v>0</v>
      </c>
      <c r="AD184" s="79">
        <f t="shared" si="110"/>
        <v>0</v>
      </c>
      <c r="AE184" s="79">
        <f t="shared" si="111"/>
        <v>4</v>
      </c>
      <c r="AF184" s="79">
        <f t="shared" si="112"/>
        <v>0</v>
      </c>
      <c r="AG184" s="79">
        <f t="shared" si="113"/>
        <v>0</v>
      </c>
      <c r="AH184" s="79">
        <f t="shared" si="114"/>
        <v>0</v>
      </c>
      <c r="AI184" s="79">
        <f t="shared" si="115"/>
        <v>0</v>
      </c>
      <c r="AJ184" s="79">
        <f t="shared" si="116"/>
        <v>0</v>
      </c>
      <c r="AK184" s="80">
        <f t="shared" si="117"/>
        <v>0</v>
      </c>
      <c r="AL184" s="80">
        <f t="shared" si="118"/>
        <v>0</v>
      </c>
      <c r="AM184" s="81">
        <f t="shared" si="119"/>
        <v>0</v>
      </c>
      <c r="AN184" s="77">
        <f t="shared" si="120"/>
        <v>0</v>
      </c>
      <c r="AO184" s="82">
        <v>41351</v>
      </c>
      <c r="AP184" s="14" t="s">
        <v>447</v>
      </c>
      <c r="AQ184" s="4" t="s">
        <v>448</v>
      </c>
      <c r="AR184" s="13" t="str">
        <f t="shared" si="82"/>
        <v>MATRAY</v>
      </c>
      <c r="AS184" s="13" t="str">
        <f t="shared" si="83"/>
        <v>Grégoire</v>
      </c>
      <c r="AT184" s="13" t="str">
        <f t="shared" si="84"/>
        <v>AC Tarare POPEY</v>
      </c>
      <c r="AU184" s="227">
        <f t="shared" si="81"/>
        <v>31093</v>
      </c>
      <c r="AV184" s="105" t="str">
        <f t="shared" si="85"/>
        <v>69</v>
      </c>
      <c r="AW184" s="13">
        <f t="shared" si="86"/>
        <v>1</v>
      </c>
      <c r="AX184" s="13">
        <f t="shared" si="87"/>
        <v>0</v>
      </c>
      <c r="AY184" s="13">
        <f t="shared" si="88"/>
        <v>0</v>
      </c>
    </row>
    <row r="185" spans="1:51" ht="13.5" customHeight="1" x14ac:dyDescent="0.25">
      <c r="A185" s="44" t="s">
        <v>102</v>
      </c>
      <c r="B185" s="45" t="s">
        <v>103</v>
      </c>
      <c r="C185" s="46" t="s">
        <v>79</v>
      </c>
      <c r="D185" s="47" t="s">
        <v>29</v>
      </c>
      <c r="E185" s="48">
        <v>28408</v>
      </c>
      <c r="F185" s="49"/>
      <c r="G185" s="50"/>
      <c r="H185" s="50"/>
      <c r="I185" s="51"/>
      <c r="J185" s="50"/>
      <c r="K185" s="50"/>
      <c r="L185" s="52"/>
      <c r="M185" s="52"/>
      <c r="N185" s="50"/>
      <c r="O185" s="50"/>
      <c r="P185" s="51"/>
      <c r="Q185" s="50" t="s">
        <v>56</v>
      </c>
      <c r="R185" s="50"/>
      <c r="S185" s="52"/>
      <c r="T185" s="52"/>
      <c r="U185" s="53"/>
      <c r="V185" s="52"/>
      <c r="W185" s="54"/>
      <c r="X185" s="58">
        <f t="shared" si="89"/>
        <v>0</v>
      </c>
      <c r="Y185" s="65">
        <f t="shared" si="90"/>
        <v>0</v>
      </c>
      <c r="Z185" s="55">
        <f t="shared" si="106"/>
        <v>0</v>
      </c>
      <c r="AA185" s="55">
        <f t="shared" si="107"/>
        <v>2</v>
      </c>
      <c r="AB185" s="55">
        <f t="shared" si="108"/>
        <v>2</v>
      </c>
      <c r="AC185" s="55">
        <f t="shared" si="109"/>
        <v>0</v>
      </c>
      <c r="AD185" s="55">
        <f t="shared" si="110"/>
        <v>0</v>
      </c>
      <c r="AE185" s="55">
        <f t="shared" si="111"/>
        <v>0</v>
      </c>
      <c r="AF185" s="55">
        <f t="shared" si="112"/>
        <v>0</v>
      </c>
      <c r="AG185" s="55">
        <f t="shared" si="113"/>
        <v>0</v>
      </c>
      <c r="AH185" s="55">
        <f t="shared" si="114"/>
        <v>0</v>
      </c>
      <c r="AI185" s="55">
        <f t="shared" si="115"/>
        <v>0</v>
      </c>
      <c r="AJ185" s="55">
        <f t="shared" si="116"/>
        <v>0</v>
      </c>
      <c r="AK185" s="56">
        <f t="shared" si="117"/>
        <v>0</v>
      </c>
      <c r="AL185" s="56">
        <f t="shared" si="118"/>
        <v>0</v>
      </c>
      <c r="AM185" s="57">
        <f t="shared" si="119"/>
        <v>0</v>
      </c>
      <c r="AN185" s="58">
        <f t="shared" si="120"/>
        <v>0</v>
      </c>
      <c r="AO185" s="59">
        <v>41328</v>
      </c>
      <c r="AP185" s="13" t="s">
        <v>122</v>
      </c>
      <c r="AQ185" s="4" t="s">
        <v>413</v>
      </c>
      <c r="AR185" s="13" t="str">
        <f t="shared" si="82"/>
        <v>MAUBLANC</v>
      </c>
      <c r="AS185" s="13" t="str">
        <f t="shared" si="83"/>
        <v>Jean-Michel</v>
      </c>
      <c r="AT185" s="13" t="str">
        <f t="shared" si="84"/>
        <v>AC Moulin à Vent</v>
      </c>
      <c r="AU185" s="227">
        <f t="shared" si="81"/>
        <v>28408</v>
      </c>
      <c r="AV185" s="105" t="str">
        <f t="shared" si="85"/>
        <v>69</v>
      </c>
      <c r="AW185" s="13">
        <f t="shared" si="86"/>
        <v>2</v>
      </c>
      <c r="AX185" s="13">
        <f t="shared" si="87"/>
        <v>0</v>
      </c>
      <c r="AY185" s="13">
        <f t="shared" si="88"/>
        <v>0</v>
      </c>
    </row>
    <row r="186" spans="1:51" s="13" customFormat="1" ht="13.5" customHeight="1" x14ac:dyDescent="0.25">
      <c r="A186" s="66" t="s">
        <v>102</v>
      </c>
      <c r="B186" s="67" t="s">
        <v>155</v>
      </c>
      <c r="C186" s="68" t="s">
        <v>79</v>
      </c>
      <c r="D186" s="69" t="s">
        <v>29</v>
      </c>
      <c r="E186" s="70">
        <v>29023</v>
      </c>
      <c r="F186" s="71"/>
      <c r="G186" s="72" t="s">
        <v>56</v>
      </c>
      <c r="H186" s="72"/>
      <c r="I186" s="73"/>
      <c r="J186" s="72"/>
      <c r="K186" s="72"/>
      <c r="L186" s="74"/>
      <c r="M186" s="74"/>
      <c r="N186" s="72"/>
      <c r="O186" s="72"/>
      <c r="P186" s="73"/>
      <c r="Q186" s="72" t="s">
        <v>56</v>
      </c>
      <c r="R186" s="72"/>
      <c r="S186" s="74"/>
      <c r="T186" s="74"/>
      <c r="U186" s="75"/>
      <c r="V186" s="74"/>
      <c r="W186" s="76"/>
      <c r="X186" s="77">
        <f t="shared" si="89"/>
        <v>0</v>
      </c>
      <c r="Y186" s="78">
        <f t="shared" si="90"/>
        <v>1</v>
      </c>
      <c r="Z186" s="79">
        <f t="shared" si="106"/>
        <v>1</v>
      </c>
      <c r="AA186" s="79">
        <f t="shared" si="107"/>
        <v>2</v>
      </c>
      <c r="AB186" s="79">
        <f t="shared" si="108"/>
        <v>0</v>
      </c>
      <c r="AC186" s="79">
        <f t="shared" si="109"/>
        <v>0</v>
      </c>
      <c r="AD186" s="79">
        <f t="shared" si="110"/>
        <v>0</v>
      </c>
      <c r="AE186" s="79">
        <f t="shared" si="111"/>
        <v>0</v>
      </c>
      <c r="AF186" s="79">
        <f t="shared" si="112"/>
        <v>0</v>
      </c>
      <c r="AG186" s="79">
        <f t="shared" si="113"/>
        <v>0</v>
      </c>
      <c r="AH186" s="79">
        <f t="shared" si="114"/>
        <v>0</v>
      </c>
      <c r="AI186" s="79">
        <f t="shared" si="115"/>
        <v>0</v>
      </c>
      <c r="AJ186" s="79">
        <f t="shared" si="116"/>
        <v>0</v>
      </c>
      <c r="AK186" s="80">
        <f t="shared" si="117"/>
        <v>0</v>
      </c>
      <c r="AL186" s="80">
        <f t="shared" si="118"/>
        <v>0</v>
      </c>
      <c r="AM186" s="81">
        <f t="shared" si="119"/>
        <v>0</v>
      </c>
      <c r="AN186" s="77">
        <f t="shared" si="120"/>
        <v>0</v>
      </c>
      <c r="AO186" s="82">
        <v>41329</v>
      </c>
      <c r="AP186" s="13" t="s">
        <v>50</v>
      </c>
      <c r="AR186" s="13" t="str">
        <f t="shared" si="82"/>
        <v>MAUBLANC</v>
      </c>
      <c r="AS186" s="13" t="str">
        <f t="shared" si="83"/>
        <v>Sylvain</v>
      </c>
      <c r="AT186" s="13" t="str">
        <f t="shared" si="84"/>
        <v>AC Moulin à Vent</v>
      </c>
      <c r="AU186" s="227">
        <f t="shared" si="81"/>
        <v>29023</v>
      </c>
      <c r="AV186" s="105" t="str">
        <f t="shared" si="85"/>
        <v>69</v>
      </c>
      <c r="AW186" s="13">
        <f t="shared" si="86"/>
        <v>1</v>
      </c>
      <c r="AX186" s="13">
        <f t="shared" si="87"/>
        <v>0</v>
      </c>
      <c r="AY186" s="13">
        <f t="shared" si="88"/>
        <v>0</v>
      </c>
    </row>
    <row r="187" spans="1:51" ht="13.5" customHeight="1" x14ac:dyDescent="0.25">
      <c r="A187" s="44" t="s">
        <v>82</v>
      </c>
      <c r="B187" s="45" t="s">
        <v>83</v>
      </c>
      <c r="C187" s="46" t="s">
        <v>62</v>
      </c>
      <c r="D187" s="47" t="s">
        <v>23</v>
      </c>
      <c r="E187" s="48">
        <v>18964</v>
      </c>
      <c r="F187" s="49"/>
      <c r="G187" s="50"/>
      <c r="H187" s="50"/>
      <c r="I187" s="51"/>
      <c r="J187" s="50" t="s">
        <v>56</v>
      </c>
      <c r="K187" s="50"/>
      <c r="L187" s="52"/>
      <c r="M187" s="52"/>
      <c r="N187" s="50"/>
      <c r="O187" s="50"/>
      <c r="P187" s="51"/>
      <c r="Q187" s="50"/>
      <c r="R187" s="50"/>
      <c r="S187" s="52"/>
      <c r="T187" s="52"/>
      <c r="U187" s="53"/>
      <c r="V187" s="52"/>
      <c r="W187" s="54"/>
      <c r="X187" s="58">
        <f t="shared" si="89"/>
        <v>0</v>
      </c>
      <c r="Y187" s="65">
        <f t="shared" si="90"/>
        <v>0</v>
      </c>
      <c r="Z187" s="55">
        <f t="shared" si="106"/>
        <v>0</v>
      </c>
      <c r="AA187" s="55">
        <f t="shared" si="107"/>
        <v>0</v>
      </c>
      <c r="AB187" s="55">
        <f t="shared" si="108"/>
        <v>0</v>
      </c>
      <c r="AC187" s="55">
        <f t="shared" si="109"/>
        <v>3</v>
      </c>
      <c r="AD187" s="55">
        <f t="shared" si="110"/>
        <v>3</v>
      </c>
      <c r="AE187" s="55">
        <f t="shared" si="111"/>
        <v>0</v>
      </c>
      <c r="AF187" s="55">
        <f t="shared" si="112"/>
        <v>0</v>
      </c>
      <c r="AG187" s="55">
        <f t="shared" si="113"/>
        <v>0</v>
      </c>
      <c r="AH187" s="55">
        <f t="shared" si="114"/>
        <v>0</v>
      </c>
      <c r="AI187" s="55">
        <f t="shared" si="115"/>
        <v>0</v>
      </c>
      <c r="AJ187" s="55">
        <f t="shared" si="116"/>
        <v>0</v>
      </c>
      <c r="AK187" s="56">
        <f t="shared" si="117"/>
        <v>0</v>
      </c>
      <c r="AL187" s="56">
        <f t="shared" si="118"/>
        <v>0</v>
      </c>
      <c r="AM187" s="57">
        <f t="shared" si="119"/>
        <v>0</v>
      </c>
      <c r="AN187" s="58">
        <f t="shared" si="120"/>
        <v>0</v>
      </c>
      <c r="AO187" s="59">
        <v>41292</v>
      </c>
      <c r="AP187" s="13" t="s">
        <v>50</v>
      </c>
      <c r="AR187" s="13" t="str">
        <f t="shared" si="82"/>
        <v>MENIER</v>
      </c>
      <c r="AS187" s="13" t="str">
        <f t="shared" si="83"/>
        <v>Maurice</v>
      </c>
      <c r="AT187" s="13" t="str">
        <f t="shared" si="84"/>
        <v>AC Francheleins</v>
      </c>
      <c r="AU187" s="227">
        <f t="shared" si="81"/>
        <v>18964</v>
      </c>
      <c r="AV187" s="105" t="str">
        <f t="shared" si="85"/>
        <v>01</v>
      </c>
      <c r="AW187" s="13">
        <f t="shared" si="86"/>
        <v>3</v>
      </c>
      <c r="AX187" s="13">
        <f t="shared" si="87"/>
        <v>0</v>
      </c>
      <c r="AY187" s="13">
        <f t="shared" si="88"/>
        <v>0</v>
      </c>
    </row>
    <row r="188" spans="1:51" ht="13.5" customHeight="1" x14ac:dyDescent="0.25">
      <c r="A188" s="66" t="s">
        <v>1383</v>
      </c>
      <c r="B188" s="67" t="s">
        <v>176</v>
      </c>
      <c r="C188" s="68" t="s">
        <v>305</v>
      </c>
      <c r="D188" s="69" t="s">
        <v>23</v>
      </c>
      <c r="E188" s="70">
        <v>30656</v>
      </c>
      <c r="F188" s="71"/>
      <c r="G188" s="72" t="s">
        <v>56</v>
      </c>
      <c r="H188" s="72"/>
      <c r="I188" s="73" t="s">
        <v>56</v>
      </c>
      <c r="J188" s="72"/>
      <c r="K188" s="72"/>
      <c r="L188" s="74"/>
      <c r="M188" s="74"/>
      <c r="N188" s="72"/>
      <c r="O188" s="72"/>
      <c r="P188" s="73"/>
      <c r="Q188" s="72"/>
      <c r="R188" s="72"/>
      <c r="S188" s="74"/>
      <c r="T188" s="74"/>
      <c r="U188" s="75"/>
      <c r="V188" s="74"/>
      <c r="W188" s="76"/>
      <c r="X188" s="77">
        <f t="shared" si="89"/>
        <v>0</v>
      </c>
      <c r="Y188" s="78">
        <f t="shared" si="90"/>
        <v>1</v>
      </c>
      <c r="Z188" s="79">
        <f t="shared" si="106"/>
        <v>1</v>
      </c>
      <c r="AA188" s="79">
        <f t="shared" si="107"/>
        <v>2</v>
      </c>
      <c r="AB188" s="79">
        <f t="shared" si="108"/>
        <v>0</v>
      </c>
      <c r="AC188" s="79">
        <f t="shared" si="109"/>
        <v>0</v>
      </c>
      <c r="AD188" s="79">
        <f t="shared" si="110"/>
        <v>0</v>
      </c>
      <c r="AE188" s="79">
        <f t="shared" si="111"/>
        <v>0</v>
      </c>
      <c r="AF188" s="79">
        <f t="shared" si="112"/>
        <v>0</v>
      </c>
      <c r="AG188" s="79">
        <f t="shared" si="113"/>
        <v>0</v>
      </c>
      <c r="AH188" s="79">
        <f t="shared" si="114"/>
        <v>0</v>
      </c>
      <c r="AI188" s="79">
        <f t="shared" si="115"/>
        <v>0</v>
      </c>
      <c r="AJ188" s="79">
        <f t="shared" si="116"/>
        <v>0</v>
      </c>
      <c r="AK188" s="80">
        <f t="shared" si="117"/>
        <v>0</v>
      </c>
      <c r="AL188" s="80">
        <f t="shared" si="118"/>
        <v>0</v>
      </c>
      <c r="AM188" s="81">
        <f t="shared" si="119"/>
        <v>0</v>
      </c>
      <c r="AN188" s="77">
        <f t="shared" si="120"/>
        <v>0</v>
      </c>
      <c r="AO188" s="82">
        <v>41386</v>
      </c>
      <c r="AP188" s="13" t="s">
        <v>50</v>
      </c>
      <c r="AR188" s="13" t="str">
        <f t="shared" si="82"/>
        <v>MESSON</v>
      </c>
      <c r="AS188" s="13" t="str">
        <f t="shared" si="83"/>
        <v>Fabien</v>
      </c>
      <c r="AT188" s="13" t="str">
        <f t="shared" si="84"/>
        <v>St Denis Cyclisme</v>
      </c>
      <c r="AU188" s="227">
        <f t="shared" si="81"/>
        <v>30656</v>
      </c>
      <c r="AV188" s="105" t="str">
        <f t="shared" si="85"/>
        <v>01</v>
      </c>
      <c r="AW188" s="13">
        <f t="shared" si="86"/>
        <v>1</v>
      </c>
      <c r="AX188" s="13">
        <f t="shared" si="87"/>
        <v>0</v>
      </c>
      <c r="AY188" s="13">
        <f t="shared" si="88"/>
        <v>0</v>
      </c>
    </row>
    <row r="189" spans="1:51" ht="13.5" customHeight="1" x14ac:dyDescent="0.25">
      <c r="A189" s="44" t="s">
        <v>485</v>
      </c>
      <c r="B189" s="45" t="s">
        <v>117</v>
      </c>
      <c r="C189" s="46" t="s">
        <v>336</v>
      </c>
      <c r="D189" s="47" t="s">
        <v>39</v>
      </c>
      <c r="E189" s="48">
        <v>23582</v>
      </c>
      <c r="F189" s="49"/>
      <c r="G189" s="50"/>
      <c r="H189" s="50"/>
      <c r="I189" s="51"/>
      <c r="J189" s="50"/>
      <c r="K189" s="50"/>
      <c r="L189" s="52"/>
      <c r="M189" s="52"/>
      <c r="N189" s="50"/>
      <c r="O189" s="50"/>
      <c r="P189" s="51"/>
      <c r="Q189" s="50"/>
      <c r="R189" s="50"/>
      <c r="S189" s="52"/>
      <c r="T189" s="52" t="s">
        <v>56</v>
      </c>
      <c r="U189" s="53"/>
      <c r="V189" s="52"/>
      <c r="W189" s="54"/>
      <c r="X189" s="58">
        <f t="shared" si="89"/>
        <v>0</v>
      </c>
      <c r="Y189" s="65">
        <f t="shared" si="90"/>
        <v>0</v>
      </c>
      <c r="Z189" s="55">
        <f t="shared" si="106"/>
        <v>0</v>
      </c>
      <c r="AA189" s="55">
        <f t="shared" si="107"/>
        <v>0</v>
      </c>
      <c r="AB189" s="55">
        <f t="shared" si="108"/>
        <v>0</v>
      </c>
      <c r="AC189" s="55">
        <f t="shared" si="109"/>
        <v>0</v>
      </c>
      <c r="AD189" s="55">
        <f t="shared" si="110"/>
        <v>0</v>
      </c>
      <c r="AE189" s="55">
        <f t="shared" si="111"/>
        <v>0</v>
      </c>
      <c r="AF189" s="55">
        <f t="shared" si="112"/>
        <v>0</v>
      </c>
      <c r="AG189" s="55">
        <f t="shared" si="113"/>
        <v>5</v>
      </c>
      <c r="AH189" s="55">
        <f t="shared" si="114"/>
        <v>5</v>
      </c>
      <c r="AI189" s="55">
        <f t="shared" si="115"/>
        <v>0</v>
      </c>
      <c r="AJ189" s="55">
        <f t="shared" si="116"/>
        <v>0</v>
      </c>
      <c r="AK189" s="56">
        <f t="shared" si="117"/>
        <v>0</v>
      </c>
      <c r="AL189" s="56">
        <f t="shared" si="118"/>
        <v>0</v>
      </c>
      <c r="AM189" s="57">
        <f t="shared" si="119"/>
        <v>0</v>
      </c>
      <c r="AN189" s="58">
        <f t="shared" si="120"/>
        <v>0</v>
      </c>
      <c r="AO189" s="59">
        <v>41357</v>
      </c>
      <c r="AP189" s="13" t="s">
        <v>50</v>
      </c>
      <c r="AR189" s="13" t="str">
        <f t="shared" si="82"/>
        <v>MIGOULE</v>
      </c>
      <c r="AS189" s="13" t="str">
        <f t="shared" si="83"/>
        <v>Thierry</v>
      </c>
      <c r="AT189" s="13" t="str">
        <f t="shared" si="84"/>
        <v>VC Roanne</v>
      </c>
      <c r="AU189" s="227">
        <f t="shared" si="81"/>
        <v>23582</v>
      </c>
      <c r="AV189" s="105" t="str">
        <f t="shared" si="85"/>
        <v>42</v>
      </c>
      <c r="AW189" s="13">
        <f t="shared" si="86"/>
        <v>5</v>
      </c>
      <c r="AX189" s="13">
        <f t="shared" si="87"/>
        <v>0</v>
      </c>
      <c r="AY189" s="13">
        <f t="shared" si="88"/>
        <v>0</v>
      </c>
    </row>
    <row r="190" spans="1:51" ht="13.5" customHeight="1" x14ac:dyDescent="0.25">
      <c r="A190" s="66" t="s">
        <v>350</v>
      </c>
      <c r="B190" s="67" t="s">
        <v>59</v>
      </c>
      <c r="C190" s="68" t="s">
        <v>398</v>
      </c>
      <c r="D190" s="69" t="s">
        <v>23</v>
      </c>
      <c r="E190" s="70">
        <v>20025</v>
      </c>
      <c r="F190" s="71"/>
      <c r="G190" s="72"/>
      <c r="H190" s="72"/>
      <c r="I190" s="73"/>
      <c r="J190" s="72"/>
      <c r="K190" s="72" t="s">
        <v>56</v>
      </c>
      <c r="L190" s="74"/>
      <c r="M190" s="74"/>
      <c r="N190" s="72"/>
      <c r="O190" s="72"/>
      <c r="P190" s="73"/>
      <c r="Q190" s="72"/>
      <c r="R190" s="72"/>
      <c r="S190" s="74"/>
      <c r="T190" s="74"/>
      <c r="U190" s="75"/>
      <c r="V190" s="74"/>
      <c r="W190" s="76"/>
      <c r="X190" s="77">
        <f t="shared" si="89"/>
        <v>0</v>
      </c>
      <c r="Y190" s="78">
        <f t="shared" si="90"/>
        <v>0</v>
      </c>
      <c r="Z190" s="79">
        <f t="shared" si="106"/>
        <v>0</v>
      </c>
      <c r="AA190" s="79">
        <f t="shared" si="107"/>
        <v>0</v>
      </c>
      <c r="AB190" s="79">
        <f t="shared" si="108"/>
        <v>0</v>
      </c>
      <c r="AC190" s="79">
        <f t="shared" si="109"/>
        <v>0</v>
      </c>
      <c r="AD190" s="79">
        <f t="shared" si="110"/>
        <v>0</v>
      </c>
      <c r="AE190" s="79">
        <f t="shared" si="111"/>
        <v>4</v>
      </c>
      <c r="AF190" s="79">
        <f t="shared" si="112"/>
        <v>4</v>
      </c>
      <c r="AG190" s="79">
        <f t="shared" si="113"/>
        <v>0</v>
      </c>
      <c r="AH190" s="79">
        <f t="shared" si="114"/>
        <v>0</v>
      </c>
      <c r="AI190" s="79">
        <f t="shared" si="115"/>
        <v>0</v>
      </c>
      <c r="AJ190" s="79">
        <f t="shared" si="116"/>
        <v>0</v>
      </c>
      <c r="AK190" s="80">
        <f t="shared" si="117"/>
        <v>0</v>
      </c>
      <c r="AL190" s="80">
        <f t="shared" si="118"/>
        <v>0</v>
      </c>
      <c r="AM190" s="81">
        <f t="shared" si="119"/>
        <v>0</v>
      </c>
      <c r="AN190" s="77">
        <f t="shared" si="120"/>
        <v>0</v>
      </c>
      <c r="AO190" s="82">
        <v>41345</v>
      </c>
      <c r="AP190" s="13" t="s">
        <v>400</v>
      </c>
      <c r="AQ190" s="13"/>
      <c r="AR190" s="13" t="str">
        <f t="shared" si="82"/>
        <v>MILLET</v>
      </c>
      <c r="AS190" s="13" t="str">
        <f t="shared" si="83"/>
        <v>Pierre</v>
      </c>
      <c r="AT190" s="13" t="str">
        <f t="shared" si="84"/>
        <v>VC Trevoltien</v>
      </c>
      <c r="AU190" s="227">
        <f t="shared" si="81"/>
        <v>20025</v>
      </c>
      <c r="AV190" s="105" t="str">
        <f t="shared" si="85"/>
        <v>01</v>
      </c>
      <c r="AW190" s="13">
        <f t="shared" si="86"/>
        <v>4</v>
      </c>
      <c r="AX190" s="13">
        <f t="shared" si="87"/>
        <v>0</v>
      </c>
      <c r="AY190" s="13">
        <f t="shared" si="88"/>
        <v>0</v>
      </c>
    </row>
    <row r="191" spans="1:51" ht="13.5" customHeight="1" x14ac:dyDescent="0.25">
      <c r="A191" s="44" t="s">
        <v>80</v>
      </c>
      <c r="B191" s="45" t="s">
        <v>81</v>
      </c>
      <c r="C191" s="46" t="s">
        <v>62</v>
      </c>
      <c r="D191" s="47" t="s">
        <v>23</v>
      </c>
      <c r="E191" s="48">
        <v>15502</v>
      </c>
      <c r="F191" s="49"/>
      <c r="G191" s="50"/>
      <c r="H191" s="50"/>
      <c r="I191" s="51"/>
      <c r="J191" s="50"/>
      <c r="K191" s="50"/>
      <c r="L191" s="52" t="s">
        <v>56</v>
      </c>
      <c r="M191" s="52"/>
      <c r="N191" s="50"/>
      <c r="O191" s="50"/>
      <c r="P191" s="51"/>
      <c r="Q191" s="50"/>
      <c r="R191" s="50"/>
      <c r="S191" s="52"/>
      <c r="T191" s="52"/>
      <c r="U191" s="53"/>
      <c r="V191" s="52"/>
      <c r="W191" s="54"/>
      <c r="X191" s="58">
        <f t="shared" si="89"/>
        <v>0</v>
      </c>
      <c r="Y191" s="65">
        <f t="shared" si="90"/>
        <v>0</v>
      </c>
      <c r="Z191" s="55">
        <f t="shared" si="106"/>
        <v>0</v>
      </c>
      <c r="AA191" s="55">
        <f t="shared" si="107"/>
        <v>0</v>
      </c>
      <c r="AB191" s="55">
        <f t="shared" si="108"/>
        <v>0</v>
      </c>
      <c r="AC191" s="55">
        <f t="shared" si="109"/>
        <v>0</v>
      </c>
      <c r="AD191" s="55">
        <f t="shared" si="110"/>
        <v>0</v>
      </c>
      <c r="AE191" s="55">
        <f t="shared" si="111"/>
        <v>0</v>
      </c>
      <c r="AF191" s="55">
        <f t="shared" si="112"/>
        <v>0</v>
      </c>
      <c r="AG191" s="55">
        <f t="shared" si="113"/>
        <v>5</v>
      </c>
      <c r="AH191" s="55">
        <f t="shared" si="114"/>
        <v>5</v>
      </c>
      <c r="AI191" s="55">
        <f t="shared" si="115"/>
        <v>0</v>
      </c>
      <c r="AJ191" s="55">
        <f t="shared" si="116"/>
        <v>0</v>
      </c>
      <c r="AK191" s="56">
        <f t="shared" si="117"/>
        <v>0</v>
      </c>
      <c r="AL191" s="56">
        <f t="shared" si="118"/>
        <v>0</v>
      </c>
      <c r="AM191" s="57">
        <f t="shared" si="119"/>
        <v>0</v>
      </c>
      <c r="AN191" s="58">
        <f t="shared" si="120"/>
        <v>0</v>
      </c>
      <c r="AO191" s="59">
        <v>41292</v>
      </c>
      <c r="AP191" s="13" t="s">
        <v>50</v>
      </c>
      <c r="AQ191" s="13"/>
      <c r="AR191" s="13" t="str">
        <f t="shared" si="82"/>
        <v>MONTARD</v>
      </c>
      <c r="AS191" s="13" t="str">
        <f t="shared" si="83"/>
        <v>Gérard</v>
      </c>
      <c r="AT191" s="13" t="str">
        <f t="shared" si="84"/>
        <v>AC Francheleins</v>
      </c>
      <c r="AU191" s="227">
        <f t="shared" si="81"/>
        <v>15502</v>
      </c>
      <c r="AV191" s="105" t="str">
        <f t="shared" si="85"/>
        <v>01</v>
      </c>
      <c r="AW191" s="13">
        <f t="shared" si="86"/>
        <v>5</v>
      </c>
      <c r="AX191" s="13">
        <f t="shared" si="87"/>
        <v>0</v>
      </c>
      <c r="AY191" s="13">
        <f t="shared" si="88"/>
        <v>0</v>
      </c>
    </row>
    <row r="192" spans="1:51" ht="13.5" customHeight="1" x14ac:dyDescent="0.25">
      <c r="A192" s="66" t="s">
        <v>384</v>
      </c>
      <c r="B192" s="67" t="s">
        <v>33</v>
      </c>
      <c r="C192" s="68" t="s">
        <v>385</v>
      </c>
      <c r="D192" s="69" t="s">
        <v>75</v>
      </c>
      <c r="E192" s="70">
        <v>20568</v>
      </c>
      <c r="F192" s="71"/>
      <c r="G192" s="72"/>
      <c r="H192" s="72"/>
      <c r="I192" s="73"/>
      <c r="J192" s="72"/>
      <c r="K192" s="72"/>
      <c r="L192" s="74" t="s">
        <v>56</v>
      </c>
      <c r="M192" s="74"/>
      <c r="N192" s="72"/>
      <c r="O192" s="72"/>
      <c r="P192" s="73"/>
      <c r="Q192" s="72"/>
      <c r="R192" s="72"/>
      <c r="S192" s="74"/>
      <c r="T192" s="74"/>
      <c r="U192" s="75"/>
      <c r="V192" s="74"/>
      <c r="W192" s="76"/>
      <c r="X192" s="77">
        <f t="shared" si="89"/>
        <v>0</v>
      </c>
      <c r="Y192" s="78">
        <f t="shared" si="90"/>
        <v>0</v>
      </c>
      <c r="Z192" s="79">
        <f t="shared" si="106"/>
        <v>0</v>
      </c>
      <c r="AA192" s="79">
        <f t="shared" si="107"/>
        <v>0</v>
      </c>
      <c r="AB192" s="79">
        <f t="shared" si="108"/>
        <v>0</v>
      </c>
      <c r="AC192" s="79">
        <f t="shared" si="109"/>
        <v>0</v>
      </c>
      <c r="AD192" s="79">
        <f t="shared" si="110"/>
        <v>0</v>
      </c>
      <c r="AE192" s="79">
        <f t="shared" si="111"/>
        <v>0</v>
      </c>
      <c r="AF192" s="79">
        <f t="shared" si="112"/>
        <v>0</v>
      </c>
      <c r="AG192" s="79">
        <f t="shared" si="113"/>
        <v>5</v>
      </c>
      <c r="AH192" s="79">
        <f t="shared" si="114"/>
        <v>5</v>
      </c>
      <c r="AI192" s="79">
        <f t="shared" si="115"/>
        <v>0</v>
      </c>
      <c r="AJ192" s="79">
        <f t="shared" si="116"/>
        <v>0</v>
      </c>
      <c r="AK192" s="80">
        <f t="shared" si="117"/>
        <v>0</v>
      </c>
      <c r="AL192" s="80">
        <f t="shared" si="118"/>
        <v>0</v>
      </c>
      <c r="AM192" s="81">
        <f t="shared" si="119"/>
        <v>0</v>
      </c>
      <c r="AN192" s="77">
        <f t="shared" si="120"/>
        <v>0</v>
      </c>
      <c r="AO192" s="82">
        <v>41344</v>
      </c>
      <c r="AP192" s="13" t="s">
        <v>50</v>
      </c>
      <c r="AR192" s="13" t="str">
        <f t="shared" si="82"/>
        <v>MONTARON</v>
      </c>
      <c r="AS192" s="13" t="str">
        <f t="shared" si="83"/>
        <v>Christian</v>
      </c>
      <c r="AT192" s="13" t="str">
        <f t="shared" si="84"/>
        <v>ACDLM</v>
      </c>
      <c r="AU192" s="227">
        <f t="shared" si="81"/>
        <v>20568</v>
      </c>
      <c r="AV192" s="105" t="str">
        <f t="shared" si="85"/>
        <v>58</v>
      </c>
      <c r="AW192" s="13">
        <f t="shared" si="86"/>
        <v>5</v>
      </c>
      <c r="AX192" s="13">
        <f t="shared" si="87"/>
        <v>0</v>
      </c>
      <c r="AY192" s="13">
        <f t="shared" si="88"/>
        <v>0</v>
      </c>
    </row>
    <row r="193" spans="1:51" ht="13.5" customHeight="1" x14ac:dyDescent="0.25">
      <c r="A193" s="44" t="s">
        <v>254</v>
      </c>
      <c r="B193" s="45" t="s">
        <v>139</v>
      </c>
      <c r="C193" s="46" t="s">
        <v>326</v>
      </c>
      <c r="D193" s="47"/>
      <c r="E193" s="48">
        <v>18291</v>
      </c>
      <c r="F193" s="49"/>
      <c r="G193" s="50"/>
      <c r="H193" s="50" t="s">
        <v>56</v>
      </c>
      <c r="I193" s="51"/>
      <c r="J193" s="50"/>
      <c r="K193" s="50" t="s">
        <v>56</v>
      </c>
      <c r="L193" s="52"/>
      <c r="M193" s="52"/>
      <c r="N193" s="50"/>
      <c r="O193" s="50"/>
      <c r="P193" s="51"/>
      <c r="Q193" s="50"/>
      <c r="R193" s="50"/>
      <c r="S193" s="52"/>
      <c r="T193" s="52"/>
      <c r="U193" s="53"/>
      <c r="V193" s="52"/>
      <c r="W193" s="54"/>
      <c r="X193" s="58">
        <f t="shared" si="89"/>
        <v>0</v>
      </c>
      <c r="Y193" s="65">
        <f t="shared" si="90"/>
        <v>0</v>
      </c>
      <c r="Z193" s="55">
        <f t="shared" si="106"/>
        <v>0</v>
      </c>
      <c r="AA193" s="55">
        <f t="shared" si="107"/>
        <v>2</v>
      </c>
      <c r="AB193" s="55">
        <f t="shared" si="108"/>
        <v>2</v>
      </c>
      <c r="AC193" s="55">
        <f t="shared" si="109"/>
        <v>0</v>
      </c>
      <c r="AD193" s="55">
        <f t="shared" si="110"/>
        <v>0</v>
      </c>
      <c r="AE193" s="55">
        <f t="shared" si="111"/>
        <v>4</v>
      </c>
      <c r="AF193" s="55">
        <f t="shared" si="112"/>
        <v>0</v>
      </c>
      <c r="AG193" s="55">
        <f t="shared" si="113"/>
        <v>0</v>
      </c>
      <c r="AH193" s="55">
        <f t="shared" si="114"/>
        <v>0</v>
      </c>
      <c r="AI193" s="55">
        <f t="shared" si="115"/>
        <v>0</v>
      </c>
      <c r="AJ193" s="55">
        <f t="shared" si="116"/>
        <v>0</v>
      </c>
      <c r="AK193" s="56">
        <f t="shared" si="117"/>
        <v>0</v>
      </c>
      <c r="AL193" s="56">
        <f t="shared" si="118"/>
        <v>0</v>
      </c>
      <c r="AM193" s="57">
        <f t="shared" si="119"/>
        <v>0</v>
      </c>
      <c r="AN193" s="58">
        <f t="shared" si="120"/>
        <v>0</v>
      </c>
      <c r="AO193" s="59">
        <v>41339</v>
      </c>
      <c r="AP193" s="14" t="s">
        <v>121</v>
      </c>
      <c r="AR193" s="13" t="str">
        <f t="shared" si="82"/>
        <v>MOREL</v>
      </c>
      <c r="AS193" s="13" t="str">
        <f t="shared" si="83"/>
        <v>Daniel</v>
      </c>
      <c r="AT193" s="13" t="str">
        <f t="shared" si="84"/>
        <v>EC Gray Arc</v>
      </c>
      <c r="AU193" s="227">
        <f t="shared" si="81"/>
        <v>18291</v>
      </c>
      <c r="AV193" s="105">
        <f t="shared" si="85"/>
        <v>0</v>
      </c>
      <c r="AW193" s="13">
        <f t="shared" si="86"/>
        <v>2</v>
      </c>
      <c r="AX193" s="13">
        <f t="shared" si="87"/>
        <v>0</v>
      </c>
      <c r="AY193" s="13">
        <f t="shared" si="88"/>
        <v>0</v>
      </c>
    </row>
    <row r="194" spans="1:51" ht="13.5" customHeight="1" x14ac:dyDescent="0.25">
      <c r="A194" s="66" t="s">
        <v>254</v>
      </c>
      <c r="B194" s="67" t="s">
        <v>61</v>
      </c>
      <c r="C194" s="68" t="s">
        <v>337</v>
      </c>
      <c r="D194" s="69" t="s">
        <v>39</v>
      </c>
      <c r="E194" s="70">
        <v>22276</v>
      </c>
      <c r="F194" s="71"/>
      <c r="G194" s="72"/>
      <c r="H194" s="72"/>
      <c r="I194" s="73"/>
      <c r="J194" s="72"/>
      <c r="K194" s="72"/>
      <c r="L194" s="74"/>
      <c r="M194" s="74"/>
      <c r="N194" s="72"/>
      <c r="O194" s="72"/>
      <c r="P194" s="73"/>
      <c r="Q194" s="72"/>
      <c r="R194" s="72"/>
      <c r="S194" s="74" t="s">
        <v>56</v>
      </c>
      <c r="T194" s="74"/>
      <c r="U194" s="75"/>
      <c r="V194" s="74"/>
      <c r="W194" s="76"/>
      <c r="X194" s="77">
        <f t="shared" si="89"/>
        <v>0</v>
      </c>
      <c r="Y194" s="78">
        <f t="shared" si="90"/>
        <v>0</v>
      </c>
      <c r="Z194" s="79">
        <f t="shared" si="106"/>
        <v>0</v>
      </c>
      <c r="AA194" s="79">
        <f t="shared" si="107"/>
        <v>0</v>
      </c>
      <c r="AB194" s="79">
        <f t="shared" si="108"/>
        <v>0</v>
      </c>
      <c r="AC194" s="79">
        <f t="shared" si="109"/>
        <v>0</v>
      </c>
      <c r="AD194" s="79">
        <f t="shared" si="110"/>
        <v>0</v>
      </c>
      <c r="AE194" s="79">
        <f t="shared" si="111"/>
        <v>4</v>
      </c>
      <c r="AF194" s="79">
        <f t="shared" si="112"/>
        <v>4</v>
      </c>
      <c r="AG194" s="79">
        <f t="shared" si="113"/>
        <v>0</v>
      </c>
      <c r="AH194" s="79">
        <f t="shared" si="114"/>
        <v>0</v>
      </c>
      <c r="AI194" s="79">
        <f t="shared" si="115"/>
        <v>0</v>
      </c>
      <c r="AJ194" s="79">
        <f t="shared" si="116"/>
        <v>0</v>
      </c>
      <c r="AK194" s="80">
        <f t="shared" si="117"/>
        <v>0</v>
      </c>
      <c r="AL194" s="80">
        <f t="shared" si="118"/>
        <v>0</v>
      </c>
      <c r="AM194" s="81">
        <f t="shared" si="119"/>
        <v>0</v>
      </c>
      <c r="AN194" s="77">
        <f t="shared" si="120"/>
        <v>0</v>
      </c>
      <c r="AO194" s="82">
        <v>41358</v>
      </c>
      <c r="AP194" s="13" t="s">
        <v>50</v>
      </c>
      <c r="AR194" s="13" t="str">
        <f t="shared" si="82"/>
        <v>MOREL</v>
      </c>
      <c r="AS194" s="13" t="str">
        <f t="shared" si="83"/>
        <v>Alain</v>
      </c>
      <c r="AT194" s="13" t="str">
        <f t="shared" si="84"/>
        <v>VC Villerest</v>
      </c>
      <c r="AU194" s="227">
        <f t="shared" si="81"/>
        <v>22276</v>
      </c>
      <c r="AV194" s="105" t="str">
        <f t="shared" si="85"/>
        <v>42</v>
      </c>
      <c r="AW194" s="13">
        <f t="shared" si="86"/>
        <v>4</v>
      </c>
      <c r="AX194" s="13">
        <f t="shared" si="87"/>
        <v>0</v>
      </c>
      <c r="AY194" s="13">
        <f t="shared" si="88"/>
        <v>0</v>
      </c>
    </row>
    <row r="195" spans="1:51" ht="13.5" customHeight="1" x14ac:dyDescent="0.25">
      <c r="A195" s="44" t="s">
        <v>254</v>
      </c>
      <c r="B195" s="45" t="s">
        <v>143</v>
      </c>
      <c r="C195" s="46" t="s">
        <v>337</v>
      </c>
      <c r="D195" s="47" t="s">
        <v>39</v>
      </c>
      <c r="E195" s="48">
        <v>31157</v>
      </c>
      <c r="F195" s="49"/>
      <c r="G195" s="50"/>
      <c r="H195" s="50"/>
      <c r="I195" s="51"/>
      <c r="J195" s="50"/>
      <c r="K195" s="50"/>
      <c r="L195" s="52"/>
      <c r="M195" s="52"/>
      <c r="N195" s="50"/>
      <c r="O195" s="50"/>
      <c r="P195" s="51"/>
      <c r="Q195" s="50"/>
      <c r="R195" s="50"/>
      <c r="S195" s="52" t="s">
        <v>56</v>
      </c>
      <c r="T195" s="52"/>
      <c r="U195" s="53"/>
      <c r="V195" s="52"/>
      <c r="W195" s="54"/>
      <c r="X195" s="58">
        <f t="shared" si="89"/>
        <v>0</v>
      </c>
      <c r="Y195" s="65">
        <f t="shared" si="90"/>
        <v>0</v>
      </c>
      <c r="Z195" s="55">
        <f t="shared" si="106"/>
        <v>0</v>
      </c>
      <c r="AA195" s="55">
        <f t="shared" si="107"/>
        <v>0</v>
      </c>
      <c r="AB195" s="55">
        <f t="shared" si="108"/>
        <v>0</v>
      </c>
      <c r="AC195" s="55">
        <f t="shared" si="109"/>
        <v>0</v>
      </c>
      <c r="AD195" s="55">
        <f t="shared" si="110"/>
        <v>0</v>
      </c>
      <c r="AE195" s="55">
        <f t="shared" si="111"/>
        <v>4</v>
      </c>
      <c r="AF195" s="55">
        <f t="shared" si="112"/>
        <v>4</v>
      </c>
      <c r="AG195" s="55">
        <f t="shared" si="113"/>
        <v>0</v>
      </c>
      <c r="AH195" s="55">
        <f t="shared" si="114"/>
        <v>0</v>
      </c>
      <c r="AI195" s="55">
        <f t="shared" si="115"/>
        <v>0</v>
      </c>
      <c r="AJ195" s="55">
        <f t="shared" si="116"/>
        <v>0</v>
      </c>
      <c r="AK195" s="56">
        <f t="shared" si="117"/>
        <v>0</v>
      </c>
      <c r="AL195" s="56">
        <f t="shared" si="118"/>
        <v>0</v>
      </c>
      <c r="AM195" s="57">
        <f t="shared" si="119"/>
        <v>0</v>
      </c>
      <c r="AN195" s="58">
        <f t="shared" si="120"/>
        <v>0</v>
      </c>
      <c r="AO195" s="59">
        <v>41358</v>
      </c>
      <c r="AP195" s="13" t="s">
        <v>50</v>
      </c>
      <c r="AR195" s="13" t="str">
        <f t="shared" si="82"/>
        <v>MOREL</v>
      </c>
      <c r="AS195" s="13" t="str">
        <f t="shared" si="83"/>
        <v>Claude</v>
      </c>
      <c r="AT195" s="13" t="str">
        <f t="shared" si="84"/>
        <v>VC Villerest</v>
      </c>
      <c r="AU195" s="227">
        <f t="shared" si="81"/>
        <v>31157</v>
      </c>
      <c r="AV195" s="105" t="str">
        <f t="shared" si="85"/>
        <v>42</v>
      </c>
      <c r="AW195" s="13">
        <f t="shared" si="86"/>
        <v>4</v>
      </c>
      <c r="AX195" s="13">
        <f t="shared" si="87"/>
        <v>0</v>
      </c>
      <c r="AY195" s="13">
        <f t="shared" si="88"/>
        <v>0</v>
      </c>
    </row>
    <row r="196" spans="1:51" ht="13.5" customHeight="1" x14ac:dyDescent="0.25">
      <c r="A196" s="66" t="s">
        <v>254</v>
      </c>
      <c r="B196" s="67" t="s">
        <v>133</v>
      </c>
      <c r="C196" s="68" t="s">
        <v>337</v>
      </c>
      <c r="D196" s="69" t="s">
        <v>39</v>
      </c>
      <c r="E196" s="70">
        <v>32301</v>
      </c>
      <c r="F196" s="71"/>
      <c r="G196" s="72"/>
      <c r="H196" s="72"/>
      <c r="I196" s="73"/>
      <c r="J196" s="72"/>
      <c r="K196" s="72"/>
      <c r="L196" s="74"/>
      <c r="M196" s="74"/>
      <c r="N196" s="72"/>
      <c r="O196" s="72"/>
      <c r="P196" s="73"/>
      <c r="Q196" s="72"/>
      <c r="R196" s="72"/>
      <c r="S196" s="74" t="s">
        <v>56</v>
      </c>
      <c r="T196" s="74"/>
      <c r="U196" s="75"/>
      <c r="V196" s="74"/>
      <c r="W196" s="76"/>
      <c r="X196" s="77">
        <f t="shared" si="89"/>
        <v>0</v>
      </c>
      <c r="Y196" s="78">
        <f t="shared" si="90"/>
        <v>0</v>
      </c>
      <c r="Z196" s="79">
        <f t="shared" si="106"/>
        <v>0</v>
      </c>
      <c r="AA196" s="79">
        <f t="shared" si="107"/>
        <v>0</v>
      </c>
      <c r="AB196" s="79">
        <f t="shared" si="108"/>
        <v>0</v>
      </c>
      <c r="AC196" s="79">
        <f t="shared" si="109"/>
        <v>0</v>
      </c>
      <c r="AD196" s="79">
        <f t="shared" si="110"/>
        <v>0</v>
      </c>
      <c r="AE196" s="79">
        <f t="shared" si="111"/>
        <v>4</v>
      </c>
      <c r="AF196" s="79">
        <f t="shared" si="112"/>
        <v>4</v>
      </c>
      <c r="AG196" s="79">
        <f t="shared" si="113"/>
        <v>0</v>
      </c>
      <c r="AH196" s="79">
        <f t="shared" si="114"/>
        <v>0</v>
      </c>
      <c r="AI196" s="79">
        <f t="shared" si="115"/>
        <v>0</v>
      </c>
      <c r="AJ196" s="79">
        <f t="shared" si="116"/>
        <v>0</v>
      </c>
      <c r="AK196" s="80">
        <f t="shared" si="117"/>
        <v>0</v>
      </c>
      <c r="AL196" s="80">
        <f t="shared" si="118"/>
        <v>0</v>
      </c>
      <c r="AM196" s="81">
        <f t="shared" si="119"/>
        <v>0</v>
      </c>
      <c r="AN196" s="77">
        <f t="shared" si="120"/>
        <v>0</v>
      </c>
      <c r="AO196" s="82">
        <v>41358</v>
      </c>
      <c r="AP196" s="13" t="s">
        <v>50</v>
      </c>
      <c r="AR196" s="13" t="str">
        <f t="shared" si="82"/>
        <v>MOREL</v>
      </c>
      <c r="AS196" s="13" t="str">
        <f t="shared" si="83"/>
        <v>Florian</v>
      </c>
      <c r="AT196" s="13" t="str">
        <f t="shared" si="84"/>
        <v>VC Villerest</v>
      </c>
      <c r="AU196" s="227">
        <f t="shared" si="81"/>
        <v>32301</v>
      </c>
      <c r="AV196" s="105" t="str">
        <f t="shared" si="85"/>
        <v>42</v>
      </c>
      <c r="AW196" s="13">
        <f t="shared" si="86"/>
        <v>4</v>
      </c>
      <c r="AX196" s="13">
        <f t="shared" si="87"/>
        <v>0</v>
      </c>
      <c r="AY196" s="13">
        <f t="shared" si="88"/>
        <v>0</v>
      </c>
    </row>
    <row r="197" spans="1:51" ht="13.5" customHeight="1" x14ac:dyDescent="0.25">
      <c r="A197" s="44" t="s">
        <v>255</v>
      </c>
      <c r="B197" s="45" t="s">
        <v>37</v>
      </c>
      <c r="C197" s="46" t="s">
        <v>328</v>
      </c>
      <c r="D197" s="47" t="s">
        <v>39</v>
      </c>
      <c r="E197" s="48">
        <v>22655</v>
      </c>
      <c r="F197" s="49"/>
      <c r="G197" s="50"/>
      <c r="H197" s="50"/>
      <c r="I197" s="51"/>
      <c r="J197" s="50"/>
      <c r="K197" s="50"/>
      <c r="L197" s="52"/>
      <c r="M197" s="52"/>
      <c r="N197" s="50"/>
      <c r="O197" s="50"/>
      <c r="P197" s="51"/>
      <c r="Q197" s="50"/>
      <c r="R197" s="50"/>
      <c r="S197" s="52"/>
      <c r="T197" s="52" t="s">
        <v>56</v>
      </c>
      <c r="U197" s="53"/>
      <c r="V197" s="52"/>
      <c r="W197" s="54"/>
      <c r="X197" s="58">
        <f t="shared" si="89"/>
        <v>0</v>
      </c>
      <c r="Y197" s="65">
        <f t="shared" si="90"/>
        <v>0</v>
      </c>
      <c r="Z197" s="55">
        <f t="shared" si="106"/>
        <v>0</v>
      </c>
      <c r="AA197" s="55">
        <f t="shared" si="107"/>
        <v>0</v>
      </c>
      <c r="AB197" s="55">
        <f t="shared" si="108"/>
        <v>0</v>
      </c>
      <c r="AC197" s="55">
        <f t="shared" si="109"/>
        <v>0</v>
      </c>
      <c r="AD197" s="55">
        <f t="shared" si="110"/>
        <v>0</v>
      </c>
      <c r="AE197" s="55">
        <f t="shared" si="111"/>
        <v>0</v>
      </c>
      <c r="AF197" s="55">
        <f t="shared" si="112"/>
        <v>0</v>
      </c>
      <c r="AG197" s="55">
        <f t="shared" si="113"/>
        <v>5</v>
      </c>
      <c r="AH197" s="55">
        <f t="shared" si="114"/>
        <v>5</v>
      </c>
      <c r="AI197" s="55">
        <f t="shared" si="115"/>
        <v>0</v>
      </c>
      <c r="AJ197" s="55">
        <f t="shared" si="116"/>
        <v>0</v>
      </c>
      <c r="AK197" s="56">
        <f t="shared" si="117"/>
        <v>0</v>
      </c>
      <c r="AL197" s="56">
        <f t="shared" si="118"/>
        <v>0</v>
      </c>
      <c r="AM197" s="57">
        <f t="shared" si="119"/>
        <v>0</v>
      </c>
      <c r="AN197" s="58">
        <f t="shared" si="120"/>
        <v>0</v>
      </c>
      <c r="AO197" s="59">
        <v>41339</v>
      </c>
      <c r="AP197" s="4" t="s">
        <v>50</v>
      </c>
      <c r="AR197" s="13" t="str">
        <f t="shared" si="82"/>
        <v>MORO</v>
      </c>
      <c r="AS197" s="13" t="str">
        <f t="shared" si="83"/>
        <v>Eric</v>
      </c>
      <c r="AT197" s="13" t="str">
        <f t="shared" si="84"/>
        <v>GO Costellois</v>
      </c>
      <c r="AU197" s="227">
        <f t="shared" si="81"/>
        <v>22655</v>
      </c>
      <c r="AV197" s="105" t="str">
        <f t="shared" si="85"/>
        <v>42</v>
      </c>
      <c r="AW197" s="13">
        <f t="shared" si="86"/>
        <v>5</v>
      </c>
      <c r="AX197" s="13">
        <f t="shared" si="87"/>
        <v>0</v>
      </c>
      <c r="AY197" s="13">
        <f t="shared" si="88"/>
        <v>0</v>
      </c>
    </row>
    <row r="198" spans="1:51" ht="13.5" customHeight="1" x14ac:dyDescent="0.25">
      <c r="A198" s="66" t="s">
        <v>1109</v>
      </c>
      <c r="B198" s="67" t="s">
        <v>98</v>
      </c>
      <c r="C198" s="68" t="s">
        <v>334</v>
      </c>
      <c r="D198" s="69" t="s">
        <v>294</v>
      </c>
      <c r="E198" s="70">
        <v>25677</v>
      </c>
      <c r="F198" s="71"/>
      <c r="G198" s="72"/>
      <c r="H198" s="72" t="s">
        <v>56</v>
      </c>
      <c r="I198" s="73"/>
      <c r="J198" s="72" t="s">
        <v>56</v>
      </c>
      <c r="K198" s="72"/>
      <c r="L198" s="74"/>
      <c r="M198" s="74"/>
      <c r="N198" s="72"/>
      <c r="O198" s="72"/>
      <c r="P198" s="73"/>
      <c r="Q198" s="72" t="s">
        <v>56</v>
      </c>
      <c r="R198" s="72"/>
      <c r="S198" s="74"/>
      <c r="T198" s="74"/>
      <c r="U198" s="75"/>
      <c r="V198" s="74"/>
      <c r="W198" s="76"/>
      <c r="X198" s="77">
        <f t="shared" si="89"/>
        <v>0</v>
      </c>
      <c r="Y198" s="78">
        <f t="shared" si="90"/>
        <v>0</v>
      </c>
      <c r="Z198" s="79">
        <f t="shared" si="106"/>
        <v>0</v>
      </c>
      <c r="AA198" s="79">
        <f t="shared" si="107"/>
        <v>2</v>
      </c>
      <c r="AB198" s="79">
        <f t="shared" si="108"/>
        <v>2</v>
      </c>
      <c r="AC198" s="79">
        <f t="shared" si="109"/>
        <v>3</v>
      </c>
      <c r="AD198" s="79">
        <f t="shared" si="110"/>
        <v>0</v>
      </c>
      <c r="AE198" s="79">
        <f t="shared" si="111"/>
        <v>0</v>
      </c>
      <c r="AF198" s="79">
        <f t="shared" si="112"/>
        <v>0</v>
      </c>
      <c r="AG198" s="79">
        <f t="shared" si="113"/>
        <v>0</v>
      </c>
      <c r="AH198" s="79">
        <f t="shared" si="114"/>
        <v>0</v>
      </c>
      <c r="AI198" s="79">
        <f t="shared" si="115"/>
        <v>0</v>
      </c>
      <c r="AJ198" s="79">
        <f t="shared" si="116"/>
        <v>0</v>
      </c>
      <c r="AK198" s="80">
        <f t="shared" si="117"/>
        <v>0</v>
      </c>
      <c r="AL198" s="80">
        <f t="shared" si="118"/>
        <v>0</v>
      </c>
      <c r="AM198" s="81">
        <f t="shared" si="119"/>
        <v>0</v>
      </c>
      <c r="AN198" s="77">
        <f t="shared" si="120"/>
        <v>0</v>
      </c>
      <c r="AO198" s="82">
        <v>41382</v>
      </c>
      <c r="AP198" s="13" t="s">
        <v>50</v>
      </c>
      <c r="AR198" s="13" t="str">
        <f t="shared" si="82"/>
        <v>MOUREY</v>
      </c>
      <c r="AS198" s="13" t="str">
        <f t="shared" si="83"/>
        <v>David</v>
      </c>
      <c r="AT198" s="13" t="str">
        <f t="shared" si="84"/>
        <v>VC Dôle</v>
      </c>
      <c r="AU198" s="227">
        <f t="shared" si="81"/>
        <v>25677</v>
      </c>
      <c r="AV198" s="105" t="str">
        <f t="shared" si="85"/>
        <v>39</v>
      </c>
      <c r="AW198" s="13">
        <f t="shared" si="86"/>
        <v>2</v>
      </c>
      <c r="AX198" s="13">
        <f t="shared" si="87"/>
        <v>0</v>
      </c>
      <c r="AY198" s="13">
        <f t="shared" si="88"/>
        <v>0</v>
      </c>
    </row>
    <row r="199" spans="1:51" ht="13.5" customHeight="1" x14ac:dyDescent="0.25">
      <c r="A199" s="44" t="s">
        <v>430</v>
      </c>
      <c r="B199" s="45" t="s">
        <v>218</v>
      </c>
      <c r="C199" s="46" t="s">
        <v>414</v>
      </c>
      <c r="D199" s="47" t="s">
        <v>29</v>
      </c>
      <c r="E199" s="48">
        <v>31093</v>
      </c>
      <c r="F199" s="49"/>
      <c r="G199" s="50"/>
      <c r="H199" s="50"/>
      <c r="I199" s="51"/>
      <c r="J199" s="50"/>
      <c r="K199" s="50"/>
      <c r="L199" s="52"/>
      <c r="M199" s="52"/>
      <c r="N199" s="50"/>
      <c r="O199" s="50"/>
      <c r="P199" s="51" t="s">
        <v>56</v>
      </c>
      <c r="Q199" s="50"/>
      <c r="R199" s="50"/>
      <c r="S199" s="52"/>
      <c r="T199" s="52"/>
      <c r="U199" s="53"/>
      <c r="V199" s="52"/>
      <c r="W199" s="54"/>
      <c r="X199" s="58">
        <f t="shared" si="89"/>
        <v>0</v>
      </c>
      <c r="Y199" s="65">
        <f t="shared" si="90"/>
        <v>1</v>
      </c>
      <c r="Z199" s="55">
        <f t="shared" si="106"/>
        <v>1</v>
      </c>
      <c r="AA199" s="55">
        <f t="shared" si="107"/>
        <v>0</v>
      </c>
      <c r="AB199" s="55">
        <f t="shared" si="108"/>
        <v>0</v>
      </c>
      <c r="AC199" s="55">
        <f t="shared" si="109"/>
        <v>0</v>
      </c>
      <c r="AD199" s="55">
        <f t="shared" si="110"/>
        <v>0</v>
      </c>
      <c r="AE199" s="55">
        <f t="shared" si="111"/>
        <v>0</v>
      </c>
      <c r="AF199" s="55">
        <f t="shared" si="112"/>
        <v>0</v>
      </c>
      <c r="AG199" s="55">
        <f t="shared" si="113"/>
        <v>0</v>
      </c>
      <c r="AH199" s="55">
        <f t="shared" si="114"/>
        <v>0</v>
      </c>
      <c r="AI199" s="55">
        <f t="shared" si="115"/>
        <v>0</v>
      </c>
      <c r="AJ199" s="55">
        <f t="shared" si="116"/>
        <v>0</v>
      </c>
      <c r="AK199" s="56">
        <f t="shared" si="117"/>
        <v>0</v>
      </c>
      <c r="AL199" s="56">
        <f t="shared" si="118"/>
        <v>0</v>
      </c>
      <c r="AM199" s="57">
        <f t="shared" si="119"/>
        <v>0</v>
      </c>
      <c r="AN199" s="58">
        <f t="shared" si="120"/>
        <v>0</v>
      </c>
      <c r="AO199" s="59">
        <v>41351</v>
      </c>
      <c r="AP199" s="13" t="s">
        <v>122</v>
      </c>
      <c r="AQ199" s="13"/>
      <c r="AR199" s="13" t="str">
        <f t="shared" si="82"/>
        <v>MURE</v>
      </c>
      <c r="AS199" s="13" t="str">
        <f t="shared" si="83"/>
        <v>Mathieu</v>
      </c>
      <c r="AT199" s="13" t="str">
        <f t="shared" si="84"/>
        <v>AC Tarare POPEY</v>
      </c>
      <c r="AU199" s="227">
        <f t="shared" ref="AU199:AU262" si="121">E199</f>
        <v>31093</v>
      </c>
      <c r="AV199" s="105" t="str">
        <f t="shared" si="85"/>
        <v>69</v>
      </c>
      <c r="AW199" s="13">
        <f t="shared" si="86"/>
        <v>1</v>
      </c>
      <c r="AX199" s="13">
        <f t="shared" si="87"/>
        <v>0</v>
      </c>
      <c r="AY199" s="13">
        <f t="shared" si="88"/>
        <v>0</v>
      </c>
    </row>
    <row r="200" spans="1:51" ht="13.5" customHeight="1" x14ac:dyDescent="0.25">
      <c r="A200" s="66" t="s">
        <v>506</v>
      </c>
      <c r="B200" s="67" t="s">
        <v>151</v>
      </c>
      <c r="C200" s="68" t="s">
        <v>70</v>
      </c>
      <c r="D200" s="69" t="s">
        <v>29</v>
      </c>
      <c r="E200" s="70">
        <v>19371</v>
      </c>
      <c r="F200" s="71"/>
      <c r="G200" s="72"/>
      <c r="H200" s="72" t="s">
        <v>56</v>
      </c>
      <c r="I200" s="73" t="s">
        <v>56</v>
      </c>
      <c r="J200" s="72"/>
      <c r="K200" s="72"/>
      <c r="L200" s="74"/>
      <c r="M200" s="74"/>
      <c r="N200" s="72"/>
      <c r="O200" s="72"/>
      <c r="P200" s="73"/>
      <c r="Q200" s="72"/>
      <c r="R200" s="72"/>
      <c r="S200" s="74"/>
      <c r="T200" s="74"/>
      <c r="U200" s="75"/>
      <c r="V200" s="74"/>
      <c r="W200" s="76"/>
      <c r="X200" s="77">
        <f t="shared" si="89"/>
        <v>0</v>
      </c>
      <c r="Y200" s="78">
        <f t="shared" si="90"/>
        <v>0</v>
      </c>
      <c r="Z200" s="79">
        <f t="shared" si="106"/>
        <v>0</v>
      </c>
      <c r="AA200" s="79">
        <f t="shared" si="107"/>
        <v>2</v>
      </c>
      <c r="AB200" s="79">
        <f t="shared" si="108"/>
        <v>2</v>
      </c>
      <c r="AC200" s="79">
        <f t="shared" si="109"/>
        <v>0</v>
      </c>
      <c r="AD200" s="79">
        <f t="shared" si="110"/>
        <v>0</v>
      </c>
      <c r="AE200" s="79">
        <f t="shared" si="111"/>
        <v>0</v>
      </c>
      <c r="AF200" s="79">
        <f t="shared" si="112"/>
        <v>0</v>
      </c>
      <c r="AG200" s="79">
        <f t="shared" si="113"/>
        <v>0</v>
      </c>
      <c r="AH200" s="79">
        <f t="shared" si="114"/>
        <v>0</v>
      </c>
      <c r="AI200" s="79">
        <f t="shared" si="115"/>
        <v>0</v>
      </c>
      <c r="AJ200" s="79">
        <f t="shared" si="116"/>
        <v>0</v>
      </c>
      <c r="AK200" s="80">
        <f t="shared" si="117"/>
        <v>0</v>
      </c>
      <c r="AL200" s="80">
        <f t="shared" si="118"/>
        <v>0</v>
      </c>
      <c r="AM200" s="81">
        <f t="shared" si="119"/>
        <v>0</v>
      </c>
      <c r="AN200" s="77">
        <f t="shared" si="120"/>
        <v>0</v>
      </c>
      <c r="AO200" s="82">
        <v>41374</v>
      </c>
      <c r="AP200" s="13" t="s">
        <v>50</v>
      </c>
      <c r="AR200" s="13" t="str">
        <f t="shared" si="82"/>
        <v>NAVARRO</v>
      </c>
      <c r="AS200" s="13" t="str">
        <f t="shared" si="83"/>
        <v>Joël</v>
      </c>
      <c r="AT200" s="13" t="str">
        <f t="shared" si="84"/>
        <v>VC Decines</v>
      </c>
      <c r="AU200" s="227">
        <f t="shared" si="121"/>
        <v>19371</v>
      </c>
      <c r="AV200" s="105" t="str">
        <f t="shared" si="85"/>
        <v>69</v>
      </c>
      <c r="AW200" s="13">
        <f t="shared" si="86"/>
        <v>2</v>
      </c>
      <c r="AX200" s="13">
        <f t="shared" si="87"/>
        <v>0</v>
      </c>
      <c r="AY200" s="13">
        <f t="shared" si="88"/>
        <v>0</v>
      </c>
    </row>
    <row r="201" spans="1:51" ht="13.5" customHeight="1" x14ac:dyDescent="0.25">
      <c r="A201" s="44" t="s">
        <v>257</v>
      </c>
      <c r="B201" s="45" t="s">
        <v>33</v>
      </c>
      <c r="C201" s="46" t="s">
        <v>337</v>
      </c>
      <c r="D201" s="47" t="s">
        <v>39</v>
      </c>
      <c r="E201" s="48">
        <v>22517</v>
      </c>
      <c r="F201" s="49"/>
      <c r="G201" s="50"/>
      <c r="H201" s="50"/>
      <c r="I201" s="51"/>
      <c r="J201" s="50"/>
      <c r="K201" s="50"/>
      <c r="L201" s="52"/>
      <c r="M201" s="52"/>
      <c r="N201" s="50"/>
      <c r="O201" s="50"/>
      <c r="P201" s="51"/>
      <c r="Q201" s="50"/>
      <c r="R201" s="50"/>
      <c r="S201" s="52"/>
      <c r="T201" s="52" t="s">
        <v>56</v>
      </c>
      <c r="U201" s="53"/>
      <c r="V201" s="52"/>
      <c r="W201" s="54"/>
      <c r="X201" s="58">
        <f t="shared" si="89"/>
        <v>0</v>
      </c>
      <c r="Y201" s="65">
        <f t="shared" si="90"/>
        <v>0</v>
      </c>
      <c r="Z201" s="55">
        <f t="shared" si="106"/>
        <v>0</v>
      </c>
      <c r="AA201" s="55">
        <f t="shared" si="107"/>
        <v>0</v>
      </c>
      <c r="AB201" s="55">
        <f t="shared" si="108"/>
        <v>0</v>
      </c>
      <c r="AC201" s="55">
        <f t="shared" si="109"/>
        <v>0</v>
      </c>
      <c r="AD201" s="55">
        <f t="shared" si="110"/>
        <v>0</v>
      </c>
      <c r="AE201" s="55">
        <f t="shared" si="111"/>
        <v>0</v>
      </c>
      <c r="AF201" s="55">
        <f t="shared" si="112"/>
        <v>0</v>
      </c>
      <c r="AG201" s="55">
        <f t="shared" si="113"/>
        <v>5</v>
      </c>
      <c r="AH201" s="55">
        <f t="shared" si="114"/>
        <v>5</v>
      </c>
      <c r="AI201" s="55">
        <f t="shared" si="115"/>
        <v>0</v>
      </c>
      <c r="AJ201" s="55">
        <f t="shared" si="116"/>
        <v>0</v>
      </c>
      <c r="AK201" s="56">
        <f t="shared" si="117"/>
        <v>0</v>
      </c>
      <c r="AL201" s="56">
        <f t="shared" si="118"/>
        <v>0</v>
      </c>
      <c r="AM201" s="57">
        <f t="shared" si="119"/>
        <v>0</v>
      </c>
      <c r="AN201" s="58">
        <f t="shared" si="120"/>
        <v>0</v>
      </c>
      <c r="AO201" s="59">
        <v>41358</v>
      </c>
      <c r="AP201" s="13" t="s">
        <v>50</v>
      </c>
      <c r="AQ201" s="13"/>
      <c r="AR201" s="13" t="str">
        <f t="shared" si="82"/>
        <v>NEEL</v>
      </c>
      <c r="AS201" s="13" t="str">
        <f t="shared" si="83"/>
        <v>Christian</v>
      </c>
      <c r="AT201" s="13" t="str">
        <f t="shared" si="84"/>
        <v>VC Villerest</v>
      </c>
      <c r="AU201" s="227">
        <f t="shared" si="121"/>
        <v>22517</v>
      </c>
      <c r="AV201" s="105" t="str">
        <f t="shared" si="85"/>
        <v>42</v>
      </c>
      <c r="AW201" s="13">
        <f t="shared" si="86"/>
        <v>5</v>
      </c>
      <c r="AX201" s="13">
        <f t="shared" si="87"/>
        <v>0</v>
      </c>
      <c r="AY201" s="13">
        <f t="shared" si="88"/>
        <v>0</v>
      </c>
    </row>
    <row r="202" spans="1:51" ht="13.5" customHeight="1" x14ac:dyDescent="0.25">
      <c r="A202" s="66" t="s">
        <v>258</v>
      </c>
      <c r="B202" s="67" t="s">
        <v>187</v>
      </c>
      <c r="C202" s="68" t="s">
        <v>305</v>
      </c>
      <c r="D202" s="69" t="s">
        <v>23</v>
      </c>
      <c r="E202" s="70"/>
      <c r="F202" s="71"/>
      <c r="G202" s="72"/>
      <c r="H202" s="72"/>
      <c r="I202" s="73" t="s">
        <v>56</v>
      </c>
      <c r="J202" s="72"/>
      <c r="K202" s="72"/>
      <c r="L202" s="74"/>
      <c r="M202" s="74"/>
      <c r="N202" s="72"/>
      <c r="O202" s="72"/>
      <c r="P202" s="73"/>
      <c r="Q202" s="72"/>
      <c r="R202" s="72"/>
      <c r="S202" s="74"/>
      <c r="T202" s="74"/>
      <c r="U202" s="75"/>
      <c r="V202" s="74"/>
      <c r="W202" s="76"/>
      <c r="X202" s="77">
        <f t="shared" si="89"/>
        <v>0</v>
      </c>
      <c r="Y202" s="78">
        <f t="shared" si="90"/>
        <v>0</v>
      </c>
      <c r="Z202" s="79">
        <f t="shared" si="106"/>
        <v>0</v>
      </c>
      <c r="AA202" s="79">
        <f t="shared" si="107"/>
        <v>2</v>
      </c>
      <c r="AB202" s="79">
        <f t="shared" si="108"/>
        <v>2</v>
      </c>
      <c r="AC202" s="79">
        <f t="shared" si="109"/>
        <v>0</v>
      </c>
      <c r="AD202" s="79">
        <f t="shared" si="110"/>
        <v>0</v>
      </c>
      <c r="AE202" s="79">
        <f t="shared" si="111"/>
        <v>0</v>
      </c>
      <c r="AF202" s="79">
        <f t="shared" si="112"/>
        <v>0</v>
      </c>
      <c r="AG202" s="79">
        <f t="shared" si="113"/>
        <v>0</v>
      </c>
      <c r="AH202" s="79">
        <f t="shared" si="114"/>
        <v>0</v>
      </c>
      <c r="AI202" s="79">
        <f t="shared" si="115"/>
        <v>0</v>
      </c>
      <c r="AJ202" s="79">
        <f t="shared" si="116"/>
        <v>0</v>
      </c>
      <c r="AK202" s="80">
        <f t="shared" si="117"/>
        <v>0</v>
      </c>
      <c r="AL202" s="80">
        <f t="shared" si="118"/>
        <v>0</v>
      </c>
      <c r="AM202" s="81">
        <f t="shared" si="119"/>
        <v>0</v>
      </c>
      <c r="AN202" s="77">
        <f t="shared" si="120"/>
        <v>0</v>
      </c>
      <c r="AO202" s="82">
        <v>41328</v>
      </c>
      <c r="AP202" s="13" t="s">
        <v>50</v>
      </c>
      <c r="AR202" s="13" t="str">
        <f t="shared" si="82"/>
        <v>NETO</v>
      </c>
      <c r="AS202" s="13" t="str">
        <f t="shared" si="83"/>
        <v>Antonio</v>
      </c>
      <c r="AT202" s="13" t="str">
        <f t="shared" si="84"/>
        <v>St Denis Cyclisme</v>
      </c>
      <c r="AU202" s="227">
        <f t="shared" si="121"/>
        <v>0</v>
      </c>
      <c r="AV202" s="105" t="str">
        <f t="shared" si="85"/>
        <v>01</v>
      </c>
      <c r="AW202" s="13">
        <f t="shared" si="86"/>
        <v>2</v>
      </c>
      <c r="AX202" s="13">
        <f t="shared" si="87"/>
        <v>0</v>
      </c>
      <c r="AY202" s="13">
        <f t="shared" si="88"/>
        <v>0</v>
      </c>
    </row>
    <row r="203" spans="1:51" ht="13.5" customHeight="1" x14ac:dyDescent="0.25">
      <c r="A203" s="44" t="s">
        <v>258</v>
      </c>
      <c r="B203" s="45" t="s">
        <v>307</v>
      </c>
      <c r="C203" s="46" t="s">
        <v>305</v>
      </c>
      <c r="D203" s="47" t="s">
        <v>23</v>
      </c>
      <c r="E203" s="48"/>
      <c r="F203" s="49"/>
      <c r="G203" s="50"/>
      <c r="H203" s="50"/>
      <c r="I203" s="51" t="s">
        <v>56</v>
      </c>
      <c r="J203" s="50"/>
      <c r="K203" s="50"/>
      <c r="L203" s="52"/>
      <c r="M203" s="52"/>
      <c r="N203" s="50"/>
      <c r="O203" s="50"/>
      <c r="P203" s="51"/>
      <c r="Q203" s="50"/>
      <c r="R203" s="50"/>
      <c r="S203" s="52"/>
      <c r="T203" s="52"/>
      <c r="U203" s="53"/>
      <c r="V203" s="52"/>
      <c r="W203" s="54"/>
      <c r="X203" s="58">
        <f t="shared" si="89"/>
        <v>0</v>
      </c>
      <c r="Y203" s="65">
        <f t="shared" si="90"/>
        <v>0</v>
      </c>
      <c r="Z203" s="55">
        <f t="shared" si="106"/>
        <v>0</v>
      </c>
      <c r="AA203" s="55">
        <f t="shared" si="107"/>
        <v>2</v>
      </c>
      <c r="AB203" s="55">
        <f t="shared" si="108"/>
        <v>2</v>
      </c>
      <c r="AC203" s="55">
        <f t="shared" si="109"/>
        <v>0</v>
      </c>
      <c r="AD203" s="55">
        <f t="shared" si="110"/>
        <v>0</v>
      </c>
      <c r="AE203" s="55">
        <f t="shared" si="111"/>
        <v>0</v>
      </c>
      <c r="AF203" s="55">
        <f t="shared" si="112"/>
        <v>0</v>
      </c>
      <c r="AG203" s="55">
        <f t="shared" si="113"/>
        <v>0</v>
      </c>
      <c r="AH203" s="55">
        <f t="shared" si="114"/>
        <v>0</v>
      </c>
      <c r="AI203" s="55">
        <f t="shared" si="115"/>
        <v>0</v>
      </c>
      <c r="AJ203" s="55">
        <f t="shared" si="116"/>
        <v>0</v>
      </c>
      <c r="AK203" s="56">
        <f t="shared" si="117"/>
        <v>0</v>
      </c>
      <c r="AL203" s="56">
        <f t="shared" si="118"/>
        <v>0</v>
      </c>
      <c r="AM203" s="57">
        <f t="shared" si="119"/>
        <v>0</v>
      </c>
      <c r="AN203" s="58">
        <f t="shared" si="120"/>
        <v>0</v>
      </c>
      <c r="AO203" s="59">
        <v>41328</v>
      </c>
      <c r="AP203" s="13" t="s">
        <v>50</v>
      </c>
      <c r="AR203" s="13" t="str">
        <f t="shared" si="82"/>
        <v>NETO</v>
      </c>
      <c r="AS203" s="13" t="str">
        <f t="shared" si="83"/>
        <v>Loic</v>
      </c>
      <c r="AT203" s="13" t="str">
        <f t="shared" si="84"/>
        <v>St Denis Cyclisme</v>
      </c>
      <c r="AU203" s="227">
        <f t="shared" si="121"/>
        <v>0</v>
      </c>
      <c r="AV203" s="105" t="str">
        <f t="shared" si="85"/>
        <v>01</v>
      </c>
      <c r="AW203" s="13">
        <f t="shared" si="86"/>
        <v>2</v>
      </c>
      <c r="AX203" s="13">
        <f t="shared" si="87"/>
        <v>0</v>
      </c>
      <c r="AY203" s="13">
        <f t="shared" si="88"/>
        <v>0</v>
      </c>
    </row>
    <row r="204" spans="1:51" ht="13.5" customHeight="1" x14ac:dyDescent="0.25">
      <c r="A204" s="66" t="s">
        <v>259</v>
      </c>
      <c r="B204" s="67" t="s">
        <v>95</v>
      </c>
      <c r="C204" s="68" t="s">
        <v>329</v>
      </c>
      <c r="D204" s="69" t="s">
        <v>294</v>
      </c>
      <c r="E204" s="70">
        <v>23144</v>
      </c>
      <c r="F204" s="71"/>
      <c r="G204" s="72"/>
      <c r="H204" s="72" t="s">
        <v>56</v>
      </c>
      <c r="I204" s="73" t="s">
        <v>56</v>
      </c>
      <c r="J204" s="72"/>
      <c r="K204" s="72"/>
      <c r="L204" s="74"/>
      <c r="M204" s="74"/>
      <c r="N204" s="72"/>
      <c r="O204" s="72"/>
      <c r="P204" s="73"/>
      <c r="Q204" s="72"/>
      <c r="R204" s="72"/>
      <c r="S204" s="74"/>
      <c r="T204" s="74"/>
      <c r="U204" s="75"/>
      <c r="V204" s="74"/>
      <c r="W204" s="76"/>
      <c r="X204" s="77">
        <f t="shared" si="89"/>
        <v>0</v>
      </c>
      <c r="Y204" s="78">
        <f t="shared" si="90"/>
        <v>0</v>
      </c>
      <c r="Z204" s="79">
        <f t="shared" si="106"/>
        <v>0</v>
      </c>
      <c r="AA204" s="79">
        <f t="shared" si="107"/>
        <v>2</v>
      </c>
      <c r="AB204" s="79">
        <f t="shared" si="108"/>
        <v>2</v>
      </c>
      <c r="AC204" s="79">
        <f t="shared" si="109"/>
        <v>0</v>
      </c>
      <c r="AD204" s="79">
        <f t="shared" si="110"/>
        <v>0</v>
      </c>
      <c r="AE204" s="79">
        <f t="shared" si="111"/>
        <v>0</v>
      </c>
      <c r="AF204" s="79">
        <f t="shared" si="112"/>
        <v>0</v>
      </c>
      <c r="AG204" s="79">
        <f t="shared" si="113"/>
        <v>0</v>
      </c>
      <c r="AH204" s="79">
        <f t="shared" si="114"/>
        <v>0</v>
      </c>
      <c r="AI204" s="79">
        <f t="shared" si="115"/>
        <v>0</v>
      </c>
      <c r="AJ204" s="79">
        <f t="shared" si="116"/>
        <v>0</v>
      </c>
      <c r="AK204" s="80">
        <f t="shared" si="117"/>
        <v>0</v>
      </c>
      <c r="AL204" s="80">
        <f t="shared" si="118"/>
        <v>0</v>
      </c>
      <c r="AM204" s="81">
        <f t="shared" si="119"/>
        <v>0</v>
      </c>
      <c r="AN204" s="77">
        <f t="shared" si="120"/>
        <v>0</v>
      </c>
      <c r="AO204" s="82">
        <v>41351</v>
      </c>
      <c r="AP204" s="13" t="s">
        <v>50</v>
      </c>
      <c r="AR204" s="13" t="str">
        <f t="shared" si="82"/>
        <v>NICOLAS</v>
      </c>
      <c r="AS204" s="13" t="str">
        <f t="shared" si="83"/>
        <v>Michel</v>
      </c>
      <c r="AT204" s="13" t="str">
        <f t="shared" si="84"/>
        <v>Jura Dôlois Cyclisme</v>
      </c>
      <c r="AU204" s="227">
        <f t="shared" si="121"/>
        <v>23144</v>
      </c>
      <c r="AV204" s="105" t="str">
        <f t="shared" si="85"/>
        <v>39</v>
      </c>
      <c r="AW204" s="13">
        <f t="shared" si="86"/>
        <v>2</v>
      </c>
      <c r="AX204" s="13">
        <f t="shared" si="87"/>
        <v>0</v>
      </c>
      <c r="AY204" s="13">
        <f t="shared" si="88"/>
        <v>0</v>
      </c>
    </row>
    <row r="205" spans="1:51" ht="13.5" customHeight="1" x14ac:dyDescent="0.25">
      <c r="A205" s="44" t="s">
        <v>71</v>
      </c>
      <c r="B205" s="45" t="s">
        <v>31</v>
      </c>
      <c r="C205" s="46" t="s">
        <v>86</v>
      </c>
      <c r="D205" s="47" t="s">
        <v>35</v>
      </c>
      <c r="E205" s="48">
        <v>23956</v>
      </c>
      <c r="F205" s="49"/>
      <c r="G205" s="50"/>
      <c r="H205" s="50"/>
      <c r="I205" s="51" t="s">
        <v>56</v>
      </c>
      <c r="J205" s="50"/>
      <c r="K205" s="50"/>
      <c r="L205" s="52"/>
      <c r="M205" s="52"/>
      <c r="N205" s="50"/>
      <c r="O205" s="50"/>
      <c r="P205" s="51"/>
      <c r="Q205" s="50"/>
      <c r="R205" s="50"/>
      <c r="S205" s="52"/>
      <c r="T205" s="52"/>
      <c r="U205" s="53"/>
      <c r="V205" s="52"/>
      <c r="W205" s="54"/>
      <c r="X205" s="58">
        <f t="shared" si="89"/>
        <v>0</v>
      </c>
      <c r="Y205" s="65">
        <f t="shared" si="90"/>
        <v>0</v>
      </c>
      <c r="Z205" s="55">
        <f t="shared" si="106"/>
        <v>0</v>
      </c>
      <c r="AA205" s="55">
        <f t="shared" si="107"/>
        <v>2</v>
      </c>
      <c r="AB205" s="55">
        <f t="shared" si="108"/>
        <v>2</v>
      </c>
      <c r="AC205" s="55">
        <f t="shared" si="109"/>
        <v>0</v>
      </c>
      <c r="AD205" s="55">
        <f t="shared" si="110"/>
        <v>0</v>
      </c>
      <c r="AE205" s="55">
        <f t="shared" si="111"/>
        <v>0</v>
      </c>
      <c r="AF205" s="55">
        <f t="shared" si="112"/>
        <v>0</v>
      </c>
      <c r="AG205" s="55">
        <f t="shared" si="113"/>
        <v>0</v>
      </c>
      <c r="AH205" s="55">
        <f t="shared" si="114"/>
        <v>0</v>
      </c>
      <c r="AI205" s="55">
        <f t="shared" si="115"/>
        <v>0</v>
      </c>
      <c r="AJ205" s="55">
        <f t="shared" si="116"/>
        <v>0</v>
      </c>
      <c r="AK205" s="56">
        <f t="shared" si="117"/>
        <v>0</v>
      </c>
      <c r="AL205" s="56">
        <f t="shared" si="118"/>
        <v>0</v>
      </c>
      <c r="AM205" s="57">
        <f t="shared" si="119"/>
        <v>0</v>
      </c>
      <c r="AN205" s="58">
        <f t="shared" si="120"/>
        <v>0</v>
      </c>
      <c r="AO205" s="59">
        <v>41292</v>
      </c>
      <c r="AP205" s="13" t="s">
        <v>50</v>
      </c>
      <c r="AQ205" s="13"/>
      <c r="AR205" s="13" t="str">
        <f t="shared" si="82"/>
        <v>NICOLLE</v>
      </c>
      <c r="AS205" s="13" t="str">
        <f t="shared" si="83"/>
        <v>André</v>
      </c>
      <c r="AT205" s="13" t="str">
        <f t="shared" si="84"/>
        <v>TC Auxonne</v>
      </c>
      <c r="AU205" s="227">
        <f t="shared" si="121"/>
        <v>23956</v>
      </c>
      <c r="AV205" s="105" t="str">
        <f t="shared" si="85"/>
        <v>21</v>
      </c>
      <c r="AW205" s="13">
        <f t="shared" si="86"/>
        <v>2</v>
      </c>
      <c r="AX205" s="13">
        <f t="shared" si="87"/>
        <v>0</v>
      </c>
      <c r="AY205" s="13">
        <f t="shared" si="88"/>
        <v>0</v>
      </c>
    </row>
    <row r="206" spans="1:51" ht="13.5" customHeight="1" x14ac:dyDescent="0.25">
      <c r="A206" s="66" t="s">
        <v>71</v>
      </c>
      <c r="B206" s="67" t="s">
        <v>219</v>
      </c>
      <c r="C206" s="68" t="s">
        <v>332</v>
      </c>
      <c r="D206" s="69" t="s">
        <v>35</v>
      </c>
      <c r="E206" s="70">
        <v>27177</v>
      </c>
      <c r="F206" s="71"/>
      <c r="G206" s="72"/>
      <c r="H206" s="72"/>
      <c r="I206" s="73" t="s">
        <v>56</v>
      </c>
      <c r="J206" s="72"/>
      <c r="K206" s="72"/>
      <c r="L206" s="74"/>
      <c r="M206" s="74"/>
      <c r="N206" s="72"/>
      <c r="O206" s="72"/>
      <c r="P206" s="73"/>
      <c r="Q206" s="72"/>
      <c r="R206" s="72"/>
      <c r="S206" s="74"/>
      <c r="T206" s="74"/>
      <c r="U206" s="75"/>
      <c r="V206" s="74"/>
      <c r="W206" s="76"/>
      <c r="X206" s="77">
        <f t="shared" si="89"/>
        <v>0</v>
      </c>
      <c r="Y206" s="78">
        <f t="shared" si="90"/>
        <v>0</v>
      </c>
      <c r="Z206" s="79">
        <f t="shared" si="106"/>
        <v>0</v>
      </c>
      <c r="AA206" s="79">
        <f t="shared" si="107"/>
        <v>2</v>
      </c>
      <c r="AB206" s="79">
        <f t="shared" si="108"/>
        <v>2</v>
      </c>
      <c r="AC206" s="79">
        <f t="shared" si="109"/>
        <v>0</v>
      </c>
      <c r="AD206" s="79">
        <f t="shared" si="110"/>
        <v>0</v>
      </c>
      <c r="AE206" s="79">
        <f t="shared" si="111"/>
        <v>0</v>
      </c>
      <c r="AF206" s="79">
        <f t="shared" si="112"/>
        <v>0</v>
      </c>
      <c r="AG206" s="79">
        <f t="shared" si="113"/>
        <v>0</v>
      </c>
      <c r="AH206" s="79">
        <f t="shared" si="114"/>
        <v>0</v>
      </c>
      <c r="AI206" s="79">
        <f t="shared" si="115"/>
        <v>0</v>
      </c>
      <c r="AJ206" s="79">
        <f t="shared" si="116"/>
        <v>0</v>
      </c>
      <c r="AK206" s="80">
        <f t="shared" si="117"/>
        <v>0</v>
      </c>
      <c r="AL206" s="80">
        <f t="shared" si="118"/>
        <v>0</v>
      </c>
      <c r="AM206" s="81">
        <f t="shared" si="119"/>
        <v>0</v>
      </c>
      <c r="AN206" s="77">
        <f t="shared" si="120"/>
        <v>0</v>
      </c>
      <c r="AO206" s="82">
        <v>41374</v>
      </c>
      <c r="AP206" s="13" t="s">
        <v>50</v>
      </c>
      <c r="AR206" s="13" t="str">
        <f t="shared" si="82"/>
        <v>NICOLLE</v>
      </c>
      <c r="AS206" s="13" t="str">
        <f t="shared" si="83"/>
        <v>Sébastien</v>
      </c>
      <c r="AT206" s="13" t="str">
        <f t="shared" si="84"/>
        <v>Team Montbard Lantenay</v>
      </c>
      <c r="AU206" s="227">
        <f t="shared" si="121"/>
        <v>27177</v>
      </c>
      <c r="AV206" s="105" t="str">
        <f t="shared" si="85"/>
        <v>21</v>
      </c>
      <c r="AW206" s="13">
        <f t="shared" si="86"/>
        <v>2</v>
      </c>
      <c r="AX206" s="13">
        <f t="shared" si="87"/>
        <v>0</v>
      </c>
      <c r="AY206" s="13">
        <f t="shared" si="88"/>
        <v>0</v>
      </c>
    </row>
    <row r="207" spans="1:51" s="13" customFormat="1" ht="13.5" customHeight="1" x14ac:dyDescent="0.25">
      <c r="A207" s="44" t="s">
        <v>130</v>
      </c>
      <c r="B207" s="45" t="s">
        <v>131</v>
      </c>
      <c r="C207" s="46" t="s">
        <v>132</v>
      </c>
      <c r="D207" s="47" t="s">
        <v>29</v>
      </c>
      <c r="E207" s="48">
        <v>18899</v>
      </c>
      <c r="F207" s="49"/>
      <c r="G207" s="50"/>
      <c r="H207" s="50" t="s">
        <v>56</v>
      </c>
      <c r="I207" s="51"/>
      <c r="J207" s="50"/>
      <c r="K207" s="50"/>
      <c r="L207" s="52"/>
      <c r="M207" s="52"/>
      <c r="N207" s="50"/>
      <c r="O207" s="50"/>
      <c r="P207" s="51"/>
      <c r="Q207" s="50"/>
      <c r="R207" s="50"/>
      <c r="S207" s="52" t="s">
        <v>56</v>
      </c>
      <c r="T207" s="52"/>
      <c r="U207" s="53"/>
      <c r="V207" s="52"/>
      <c r="W207" s="54"/>
      <c r="X207" s="58">
        <f t="shared" si="89"/>
        <v>0</v>
      </c>
      <c r="Y207" s="65">
        <f t="shared" si="90"/>
        <v>0</v>
      </c>
      <c r="Z207" s="55">
        <f t="shared" si="106"/>
        <v>0</v>
      </c>
      <c r="AA207" s="55">
        <f t="shared" si="107"/>
        <v>2</v>
      </c>
      <c r="AB207" s="55">
        <f t="shared" si="108"/>
        <v>2</v>
      </c>
      <c r="AC207" s="55">
        <f t="shared" si="109"/>
        <v>0</v>
      </c>
      <c r="AD207" s="55">
        <f t="shared" si="110"/>
        <v>0</v>
      </c>
      <c r="AE207" s="55">
        <f t="shared" si="111"/>
        <v>4</v>
      </c>
      <c r="AF207" s="55">
        <f t="shared" si="112"/>
        <v>0</v>
      </c>
      <c r="AG207" s="55">
        <f t="shared" si="113"/>
        <v>0</v>
      </c>
      <c r="AH207" s="55">
        <f t="shared" si="114"/>
        <v>0</v>
      </c>
      <c r="AI207" s="55">
        <f t="shared" si="115"/>
        <v>0</v>
      </c>
      <c r="AJ207" s="55">
        <f t="shared" si="116"/>
        <v>0</v>
      </c>
      <c r="AK207" s="56">
        <f t="shared" si="117"/>
        <v>0</v>
      </c>
      <c r="AL207" s="56">
        <f t="shared" si="118"/>
        <v>0</v>
      </c>
      <c r="AM207" s="57">
        <f t="shared" si="119"/>
        <v>0</v>
      </c>
      <c r="AN207" s="58">
        <f t="shared" si="120"/>
        <v>0</v>
      </c>
      <c r="AO207" s="59">
        <v>41326</v>
      </c>
      <c r="AP207" s="13" t="s">
        <v>1384</v>
      </c>
      <c r="AQ207" s="4"/>
      <c r="AR207" s="13" t="str">
        <f t="shared" si="82"/>
        <v>NOLLOT</v>
      </c>
      <c r="AS207" s="13" t="str">
        <f t="shared" si="83"/>
        <v>Marcel</v>
      </c>
      <c r="AT207" s="13" t="str">
        <f t="shared" si="84"/>
        <v>VC Brignais</v>
      </c>
      <c r="AU207" s="227">
        <f t="shared" si="121"/>
        <v>18899</v>
      </c>
      <c r="AV207" s="105" t="str">
        <f t="shared" si="85"/>
        <v>69</v>
      </c>
      <c r="AW207" s="13">
        <f t="shared" si="86"/>
        <v>2</v>
      </c>
      <c r="AX207" s="13">
        <f t="shared" si="87"/>
        <v>0</v>
      </c>
      <c r="AY207" s="13">
        <f t="shared" si="88"/>
        <v>0</v>
      </c>
    </row>
    <row r="208" spans="1:51" ht="13.5" customHeight="1" x14ac:dyDescent="0.25">
      <c r="A208" s="66" t="s">
        <v>130</v>
      </c>
      <c r="B208" s="67" t="s">
        <v>133</v>
      </c>
      <c r="C208" s="68" t="s">
        <v>132</v>
      </c>
      <c r="D208" s="69" t="s">
        <v>29</v>
      </c>
      <c r="E208" s="70">
        <v>36187</v>
      </c>
      <c r="F208" s="71"/>
      <c r="G208" s="72"/>
      <c r="H208" s="72"/>
      <c r="I208" s="73"/>
      <c r="J208" s="72"/>
      <c r="K208" s="72"/>
      <c r="L208" s="74"/>
      <c r="M208" s="74"/>
      <c r="N208" s="72"/>
      <c r="O208" s="72"/>
      <c r="P208" s="73"/>
      <c r="Q208" s="72"/>
      <c r="R208" s="72"/>
      <c r="S208" s="74"/>
      <c r="T208" s="74"/>
      <c r="U208" s="75"/>
      <c r="V208" s="74" t="s">
        <v>56</v>
      </c>
      <c r="W208" s="76"/>
      <c r="X208" s="77">
        <f t="shared" si="89"/>
        <v>0</v>
      </c>
      <c r="Y208" s="78">
        <f t="shared" si="90"/>
        <v>0</v>
      </c>
      <c r="Z208" s="79">
        <f t="shared" si="106"/>
        <v>0</v>
      </c>
      <c r="AA208" s="79">
        <f t="shared" si="107"/>
        <v>0</v>
      </c>
      <c r="AB208" s="79">
        <f t="shared" si="108"/>
        <v>0</v>
      </c>
      <c r="AC208" s="79">
        <f t="shared" si="109"/>
        <v>0</v>
      </c>
      <c r="AD208" s="79">
        <f t="shared" si="110"/>
        <v>0</v>
      </c>
      <c r="AE208" s="79">
        <f t="shared" si="111"/>
        <v>0</v>
      </c>
      <c r="AF208" s="79">
        <f t="shared" si="112"/>
        <v>0</v>
      </c>
      <c r="AG208" s="79">
        <f t="shared" si="113"/>
        <v>0</v>
      </c>
      <c r="AH208" s="79">
        <f t="shared" si="114"/>
        <v>5</v>
      </c>
      <c r="AI208" s="79">
        <f t="shared" si="115"/>
        <v>0</v>
      </c>
      <c r="AJ208" s="79">
        <f t="shared" si="116"/>
        <v>0</v>
      </c>
      <c r="AK208" s="80">
        <f t="shared" si="117"/>
        <v>0</v>
      </c>
      <c r="AL208" s="80">
        <f t="shared" si="118"/>
        <v>0</v>
      </c>
      <c r="AM208" s="81">
        <f t="shared" si="119"/>
        <v>8</v>
      </c>
      <c r="AN208" s="77" t="str">
        <f t="shared" si="120"/>
        <v>M</v>
      </c>
      <c r="AO208" s="82">
        <v>41326</v>
      </c>
      <c r="AP208" s="8" t="s">
        <v>134</v>
      </c>
      <c r="AR208" s="13" t="str">
        <f t="shared" ref="AR208:AR258" si="122">A208</f>
        <v>NOLLOT</v>
      </c>
      <c r="AS208" s="13" t="str">
        <f t="shared" ref="AS208:AS258" si="123">B208</f>
        <v>Florian</v>
      </c>
      <c r="AT208" s="13" t="str">
        <f t="shared" ref="AT208:AT258" si="124">C208</f>
        <v>VC Brignais</v>
      </c>
      <c r="AU208" s="227">
        <f t="shared" si="121"/>
        <v>36187</v>
      </c>
      <c r="AV208" s="105" t="str">
        <f t="shared" ref="AV208:AV258" si="125">D208</f>
        <v>69</v>
      </c>
      <c r="AW208" s="13">
        <f t="shared" ref="AW208:AW258" si="126">Z208+AB208+AD208+AF208+AH208+AJ208</f>
        <v>5</v>
      </c>
      <c r="AX208" s="13">
        <f t="shared" ref="AX208:AX258" si="127">AL208</f>
        <v>0</v>
      </c>
      <c r="AY208" s="13" t="str">
        <f t="shared" ref="AY208:AY258" si="128">AN208</f>
        <v>M</v>
      </c>
    </row>
    <row r="209" spans="1:51" ht="13.5" customHeight="1" x14ac:dyDescent="0.25">
      <c r="A209" s="44" t="s">
        <v>432</v>
      </c>
      <c r="B209" s="45" t="s">
        <v>433</v>
      </c>
      <c r="C209" s="46" t="s">
        <v>434</v>
      </c>
      <c r="D209" s="47" t="s">
        <v>296</v>
      </c>
      <c r="E209" s="48">
        <v>28641</v>
      </c>
      <c r="F209" s="49"/>
      <c r="G209" s="50"/>
      <c r="H209" s="50"/>
      <c r="I209" s="51"/>
      <c r="J209" s="50"/>
      <c r="K209" s="50"/>
      <c r="L209" s="52"/>
      <c r="M209" s="52"/>
      <c r="N209" s="50"/>
      <c r="O209" s="50"/>
      <c r="P209" s="51"/>
      <c r="Q209" s="50"/>
      <c r="R209" s="50"/>
      <c r="S209" s="52" t="s">
        <v>56</v>
      </c>
      <c r="T209" s="52"/>
      <c r="U209" s="53"/>
      <c r="V209" s="52"/>
      <c r="W209" s="54"/>
      <c r="X209" s="58">
        <f t="shared" si="89"/>
        <v>0</v>
      </c>
      <c r="Y209" s="65">
        <f t="shared" si="90"/>
        <v>0</v>
      </c>
      <c r="Z209" s="55">
        <f t="shared" si="106"/>
        <v>0</v>
      </c>
      <c r="AA209" s="55">
        <f t="shared" si="107"/>
        <v>0</v>
      </c>
      <c r="AB209" s="55">
        <f t="shared" si="108"/>
        <v>0</v>
      </c>
      <c r="AC209" s="55">
        <f t="shared" si="109"/>
        <v>0</v>
      </c>
      <c r="AD209" s="55">
        <f t="shared" si="110"/>
        <v>0</v>
      </c>
      <c r="AE209" s="55">
        <f t="shared" si="111"/>
        <v>4</v>
      </c>
      <c r="AF209" s="55">
        <f t="shared" si="112"/>
        <v>4</v>
      </c>
      <c r="AG209" s="55">
        <f t="shared" si="113"/>
        <v>0</v>
      </c>
      <c r="AH209" s="55">
        <f t="shared" si="114"/>
        <v>0</v>
      </c>
      <c r="AI209" s="55">
        <f t="shared" si="115"/>
        <v>0</v>
      </c>
      <c r="AJ209" s="55">
        <f t="shared" si="116"/>
        <v>0</v>
      </c>
      <c r="AK209" s="56">
        <f t="shared" si="117"/>
        <v>0</v>
      </c>
      <c r="AL209" s="56">
        <f t="shared" si="118"/>
        <v>0</v>
      </c>
      <c r="AM209" s="57">
        <f t="shared" si="119"/>
        <v>0</v>
      </c>
      <c r="AN209" s="58">
        <f t="shared" si="120"/>
        <v>0</v>
      </c>
      <c r="AO209" s="59">
        <v>41351</v>
      </c>
      <c r="AP209" s="13" t="s">
        <v>50</v>
      </c>
      <c r="AQ209" s="60" t="s">
        <v>435</v>
      </c>
      <c r="AR209" s="13" t="str">
        <f t="shared" si="122"/>
        <v>OCAMPO-GARZON</v>
      </c>
      <c r="AS209" s="13" t="str">
        <f t="shared" si="123"/>
        <v>Carlos</v>
      </c>
      <c r="AT209" s="13" t="str">
        <f t="shared" si="124"/>
        <v>CS Pont de Chéruy</v>
      </c>
      <c r="AU209" s="227">
        <f t="shared" si="121"/>
        <v>28641</v>
      </c>
      <c r="AV209" s="105" t="str">
        <f t="shared" si="125"/>
        <v>38</v>
      </c>
      <c r="AW209" s="13">
        <f t="shared" si="126"/>
        <v>4</v>
      </c>
      <c r="AX209" s="13">
        <f t="shared" si="127"/>
        <v>0</v>
      </c>
      <c r="AY209" s="13">
        <f t="shared" si="128"/>
        <v>0</v>
      </c>
    </row>
    <row r="210" spans="1:51" ht="13.5" customHeight="1" x14ac:dyDescent="0.25">
      <c r="A210" s="66" t="s">
        <v>1385</v>
      </c>
      <c r="B210" s="67" t="s">
        <v>1386</v>
      </c>
      <c r="C210" s="68" t="s">
        <v>305</v>
      </c>
      <c r="D210" s="69" t="s">
        <v>23</v>
      </c>
      <c r="E210" s="70">
        <v>30745</v>
      </c>
      <c r="F210" s="71"/>
      <c r="G210" s="72"/>
      <c r="H210" s="72" t="s">
        <v>56</v>
      </c>
      <c r="I210" s="73" t="s">
        <v>56</v>
      </c>
      <c r="J210" s="72"/>
      <c r="K210" s="72"/>
      <c r="L210" s="74"/>
      <c r="M210" s="74"/>
      <c r="N210" s="72"/>
      <c r="O210" s="72"/>
      <c r="P210" s="73"/>
      <c r="Q210" s="72"/>
      <c r="R210" s="72"/>
      <c r="S210" s="74"/>
      <c r="T210" s="74"/>
      <c r="U210" s="75"/>
      <c r="V210" s="74"/>
      <c r="W210" s="76"/>
      <c r="X210" s="77">
        <f t="shared" si="89"/>
        <v>0</v>
      </c>
      <c r="Y210" s="78">
        <f t="shared" si="90"/>
        <v>0</v>
      </c>
      <c r="Z210" s="79">
        <f t="shared" si="106"/>
        <v>0</v>
      </c>
      <c r="AA210" s="79">
        <f t="shared" si="107"/>
        <v>2</v>
      </c>
      <c r="AB210" s="79">
        <f t="shared" si="108"/>
        <v>2</v>
      </c>
      <c r="AC210" s="79">
        <f t="shared" si="109"/>
        <v>0</v>
      </c>
      <c r="AD210" s="79">
        <f t="shared" si="110"/>
        <v>0</v>
      </c>
      <c r="AE210" s="79">
        <f t="shared" si="111"/>
        <v>0</v>
      </c>
      <c r="AF210" s="79">
        <f t="shared" si="112"/>
        <v>0</v>
      </c>
      <c r="AG210" s="79">
        <f t="shared" si="113"/>
        <v>0</v>
      </c>
      <c r="AH210" s="79">
        <f t="shared" si="114"/>
        <v>0</v>
      </c>
      <c r="AI210" s="79">
        <f t="shared" si="115"/>
        <v>0</v>
      </c>
      <c r="AJ210" s="79">
        <f t="shared" si="116"/>
        <v>0</v>
      </c>
      <c r="AK210" s="80">
        <f t="shared" si="117"/>
        <v>0</v>
      </c>
      <c r="AL210" s="80">
        <f t="shared" si="118"/>
        <v>0</v>
      </c>
      <c r="AM210" s="81">
        <f t="shared" si="119"/>
        <v>0</v>
      </c>
      <c r="AN210" s="77">
        <f t="shared" si="120"/>
        <v>0</v>
      </c>
      <c r="AO210" s="82">
        <v>41386</v>
      </c>
      <c r="AP210" s="13" t="s">
        <v>50</v>
      </c>
      <c r="AR210" s="13" t="str">
        <f t="shared" si="122"/>
        <v>PAGE</v>
      </c>
      <c r="AS210" s="13" t="str">
        <f t="shared" si="123"/>
        <v>Pierrick</v>
      </c>
      <c r="AT210" s="13" t="str">
        <f t="shared" si="124"/>
        <v>St Denis Cyclisme</v>
      </c>
      <c r="AU210" s="227">
        <f t="shared" si="121"/>
        <v>30745</v>
      </c>
      <c r="AV210" s="105" t="str">
        <f t="shared" si="125"/>
        <v>01</v>
      </c>
      <c r="AW210" s="13">
        <f t="shared" si="126"/>
        <v>2</v>
      </c>
      <c r="AX210" s="13">
        <f t="shared" si="127"/>
        <v>0</v>
      </c>
      <c r="AY210" s="13">
        <f t="shared" si="128"/>
        <v>0</v>
      </c>
    </row>
    <row r="211" spans="1:51" ht="13.5" customHeight="1" x14ac:dyDescent="0.25">
      <c r="A211" s="44" t="s">
        <v>408</v>
      </c>
      <c r="B211" s="45" t="s">
        <v>410</v>
      </c>
      <c r="C211" s="46" t="s">
        <v>409</v>
      </c>
      <c r="D211" s="47" t="s">
        <v>29</v>
      </c>
      <c r="E211" s="48">
        <v>25717</v>
      </c>
      <c r="F211" s="49"/>
      <c r="G211" s="50"/>
      <c r="H211" s="50"/>
      <c r="I211" s="51" t="s">
        <v>56</v>
      </c>
      <c r="J211" s="50"/>
      <c r="K211" s="50"/>
      <c r="L211" s="52"/>
      <c r="M211" s="52"/>
      <c r="N211" s="50"/>
      <c r="O211" s="50"/>
      <c r="P211" s="51"/>
      <c r="Q211" s="50"/>
      <c r="R211" s="50"/>
      <c r="S211" s="52"/>
      <c r="T211" s="52"/>
      <c r="U211" s="53"/>
      <c r="V211" s="52"/>
      <c r="W211" s="54"/>
      <c r="X211" s="58">
        <f t="shared" si="89"/>
        <v>0</v>
      </c>
      <c r="Y211" s="65">
        <f t="shared" si="90"/>
        <v>0</v>
      </c>
      <c r="Z211" s="55">
        <v>1</v>
      </c>
      <c r="AA211" s="55">
        <f t="shared" si="107"/>
        <v>2</v>
      </c>
      <c r="AB211" s="55"/>
      <c r="AC211" s="55"/>
      <c r="AD211" s="55"/>
      <c r="AE211" s="55"/>
      <c r="AF211" s="55"/>
      <c r="AG211" s="55"/>
      <c r="AH211" s="55"/>
      <c r="AI211" s="55"/>
      <c r="AJ211" s="55"/>
      <c r="AK211" s="56"/>
      <c r="AL211" s="56"/>
      <c r="AM211" s="57"/>
      <c r="AN211" s="58"/>
      <c r="AO211" s="59">
        <v>41347</v>
      </c>
      <c r="AP211" s="13" t="s">
        <v>50</v>
      </c>
      <c r="AQ211" s="4" t="s">
        <v>501</v>
      </c>
      <c r="AR211" s="13" t="str">
        <f t="shared" si="122"/>
        <v>PATAY</v>
      </c>
      <c r="AS211" s="13" t="str">
        <f t="shared" si="123"/>
        <v>J-Christophe</v>
      </c>
      <c r="AT211" s="13" t="str">
        <f t="shared" si="124"/>
        <v>Geliez CC</v>
      </c>
      <c r="AU211" s="227">
        <f t="shared" si="121"/>
        <v>25717</v>
      </c>
      <c r="AV211" s="105" t="str">
        <f t="shared" si="125"/>
        <v>69</v>
      </c>
      <c r="AW211" s="13">
        <f t="shared" si="126"/>
        <v>1</v>
      </c>
      <c r="AX211" s="13">
        <f t="shared" si="127"/>
        <v>0</v>
      </c>
      <c r="AY211" s="13">
        <f t="shared" si="128"/>
        <v>0</v>
      </c>
    </row>
    <row r="212" spans="1:51" ht="13.5" customHeight="1" x14ac:dyDescent="0.25">
      <c r="A212" s="66" t="s">
        <v>406</v>
      </c>
      <c r="B212" s="67" t="s">
        <v>158</v>
      </c>
      <c r="C212" s="68" t="s">
        <v>382</v>
      </c>
      <c r="D212" s="69" t="s">
        <v>23</v>
      </c>
      <c r="E212" s="70">
        <v>25539</v>
      </c>
      <c r="F212" s="71"/>
      <c r="G212" s="72"/>
      <c r="H212" s="72"/>
      <c r="I212" s="73"/>
      <c r="J212" s="72"/>
      <c r="K212" s="72" t="s">
        <v>56</v>
      </c>
      <c r="L212" s="74"/>
      <c r="M212" s="74"/>
      <c r="N212" s="72"/>
      <c r="O212" s="72"/>
      <c r="P212" s="73"/>
      <c r="Q212" s="72"/>
      <c r="R212" s="72"/>
      <c r="S212" s="74"/>
      <c r="T212" s="74"/>
      <c r="U212" s="75"/>
      <c r="V212" s="74"/>
      <c r="W212" s="76"/>
      <c r="X212" s="77">
        <f t="shared" si="89"/>
        <v>0</v>
      </c>
      <c r="Y212" s="78">
        <f t="shared" si="90"/>
        <v>0</v>
      </c>
      <c r="Z212" s="79">
        <f>IF((Y212-X212&gt;=1),1,0)</f>
        <v>0</v>
      </c>
      <c r="AA212" s="79">
        <f t="shared" si="107"/>
        <v>0</v>
      </c>
      <c r="AB212" s="79">
        <f>IF(AND(AA212-Y212&gt;=2,X212=0),2,0)</f>
        <v>0</v>
      </c>
      <c r="AC212" s="79">
        <f t="shared" ref="AC212:AC258" si="129">IF(OR(J212="X",R212="X",),3,0)</f>
        <v>0</v>
      </c>
      <c r="AD212" s="79">
        <f>IF(AND(AC212-AB212-Y212&gt;=3,X212=0),3,0)</f>
        <v>0</v>
      </c>
      <c r="AE212" s="79">
        <f t="shared" ref="AE212:AE258" si="130">IF(OR(K212="X",S212="X",O212="x",W212="x",),4,0)</f>
        <v>4</v>
      </c>
      <c r="AF212" s="79">
        <f>IF(AND((AE212-AD212-AB212-Y212&gt;=4),(E212&lt;$B$1),(X212=0)),4,0)</f>
        <v>4</v>
      </c>
      <c r="AG212" s="79">
        <f>IF(OR(L212="X",T212="X",O212="x",W212="x",),5,0)</f>
        <v>0</v>
      </c>
      <c r="AH212" s="79">
        <f>IF(OR((AG212-AF212-AD212-AB212-Y212&gt;=5),(E212&gt;$B$1)),5,0)</f>
        <v>0</v>
      </c>
      <c r="AI212" s="79">
        <f>IF(OR(M212="X",U212="X",),6,0)</f>
        <v>0</v>
      </c>
      <c r="AJ212" s="79">
        <f>IF((AI212-AH212-AF212-AD212-AB212-Y212&gt;=6),6,0)</f>
        <v>0</v>
      </c>
      <c r="AK212" s="80">
        <f>IF(U212="x",7,0)</f>
        <v>0</v>
      </c>
      <c r="AL212" s="80">
        <f>IF((AK212-AJ212-AH212-AF212-AD212-AB212-Y212&gt;=7),"F",0)</f>
        <v>0</v>
      </c>
      <c r="AM212" s="81">
        <f>IF(OR(N212="X",V212="X",),8,0)</f>
        <v>0</v>
      </c>
      <c r="AN212" s="77">
        <f>IF((AM212=8),"M",0)</f>
        <v>0</v>
      </c>
      <c r="AO212" s="82">
        <v>41347</v>
      </c>
      <c r="AP212" s="13" t="s">
        <v>50</v>
      </c>
      <c r="AR212" s="13" t="str">
        <f t="shared" si="122"/>
        <v>PATIENT</v>
      </c>
      <c r="AS212" s="13" t="str">
        <f t="shared" si="123"/>
        <v>Dominique</v>
      </c>
      <c r="AT212" s="13" t="str">
        <f t="shared" si="124"/>
        <v>VC Trévoux</v>
      </c>
      <c r="AU212" s="227">
        <f t="shared" si="121"/>
        <v>25539</v>
      </c>
      <c r="AV212" s="105" t="str">
        <f t="shared" si="125"/>
        <v>01</v>
      </c>
      <c r="AW212" s="13">
        <f t="shared" si="126"/>
        <v>4</v>
      </c>
      <c r="AX212" s="13">
        <f t="shared" si="127"/>
        <v>0</v>
      </c>
      <c r="AY212" s="13">
        <f t="shared" si="128"/>
        <v>0</v>
      </c>
    </row>
    <row r="213" spans="1:51" ht="13.5" customHeight="1" x14ac:dyDescent="0.25">
      <c r="A213" s="44" t="s">
        <v>55</v>
      </c>
      <c r="B213" s="45" t="s">
        <v>44</v>
      </c>
      <c r="C213" s="46" t="s">
        <v>53</v>
      </c>
      <c r="D213" s="47" t="s">
        <v>35</v>
      </c>
      <c r="E213" s="48">
        <v>29087</v>
      </c>
      <c r="F213" s="49"/>
      <c r="G213" s="50"/>
      <c r="H213" s="50"/>
      <c r="I213" s="51"/>
      <c r="J213" s="50" t="s">
        <v>56</v>
      </c>
      <c r="K213" s="50"/>
      <c r="L213" s="52"/>
      <c r="M213" s="52"/>
      <c r="N213" s="50"/>
      <c r="O213" s="50"/>
      <c r="P213" s="51"/>
      <c r="Q213" s="50"/>
      <c r="R213" s="50"/>
      <c r="S213" s="52"/>
      <c r="T213" s="52"/>
      <c r="U213" s="53"/>
      <c r="V213" s="52"/>
      <c r="W213" s="54"/>
      <c r="X213" s="58">
        <f t="shared" si="89"/>
        <v>0</v>
      </c>
      <c r="Y213" s="65">
        <f t="shared" si="90"/>
        <v>0</v>
      </c>
      <c r="Z213" s="55">
        <f>IF((Y213-X213&gt;=1),1,0)</f>
        <v>0</v>
      </c>
      <c r="AA213" s="55">
        <f t="shared" si="107"/>
        <v>0</v>
      </c>
      <c r="AB213" s="55">
        <f>IF(AND(AA213-Y213&gt;=2,X213=0),2,0)</f>
        <v>0</v>
      </c>
      <c r="AC213" s="55">
        <f t="shared" si="129"/>
        <v>3</v>
      </c>
      <c r="AD213" s="55">
        <f>IF(AND(AC213-AB213-Y213&gt;=3,X213=0),3,0)</f>
        <v>3</v>
      </c>
      <c r="AE213" s="55">
        <f t="shared" si="130"/>
        <v>0</v>
      </c>
      <c r="AF213" s="55">
        <f>IF(AND((AE213-AD213-AB213-Y213&gt;=4),(E213&lt;$B$1),(X213=0)),4,0)</f>
        <v>0</v>
      </c>
      <c r="AG213" s="55">
        <f>IF(OR(L213="X",T213="X",O213="x",W213="x",),5,0)</f>
        <v>0</v>
      </c>
      <c r="AH213" s="55">
        <f>IF(OR((AG213-AF213-AD213-AB213-Y213&gt;=5),(E213&gt;$B$1)),5,0)</f>
        <v>0</v>
      </c>
      <c r="AI213" s="55">
        <f>IF(OR(M213="X",U213="X",),6,0)</f>
        <v>0</v>
      </c>
      <c r="AJ213" s="55">
        <f>IF((AI213-AH213-AF213-AD213-AB213-Y213&gt;=6),6,0)</f>
        <v>0</v>
      </c>
      <c r="AK213" s="56">
        <f>IF(U213="x",7,0)</f>
        <v>0</v>
      </c>
      <c r="AL213" s="56">
        <f>IF((AK213-AJ213-AH213-AF213-AD213-AB213-Y213&gt;=7),"F",0)</f>
        <v>0</v>
      </c>
      <c r="AM213" s="57">
        <f>IF(OR(N213="X",V213="X",),8,0)</f>
        <v>0</v>
      </c>
      <c r="AN213" s="58">
        <f>IF((AM213=8),"M",0)</f>
        <v>0</v>
      </c>
      <c r="AO213" s="59">
        <v>41292</v>
      </c>
      <c r="AP213" s="13" t="s">
        <v>50</v>
      </c>
      <c r="AQ213" s="13"/>
      <c r="AR213" s="13" t="str">
        <f t="shared" si="122"/>
        <v>PERDERISET</v>
      </c>
      <c r="AS213" s="13" t="str">
        <f t="shared" si="123"/>
        <v>Julien</v>
      </c>
      <c r="AT213" s="13" t="str">
        <f t="shared" si="124"/>
        <v>TC Auxone</v>
      </c>
      <c r="AU213" s="227">
        <f t="shared" si="121"/>
        <v>29087</v>
      </c>
      <c r="AV213" s="105" t="str">
        <f t="shared" si="125"/>
        <v>21</v>
      </c>
      <c r="AW213" s="13">
        <f t="shared" si="126"/>
        <v>3</v>
      </c>
      <c r="AX213" s="13">
        <f t="shared" si="127"/>
        <v>0</v>
      </c>
      <c r="AY213" s="13">
        <f t="shared" si="128"/>
        <v>0</v>
      </c>
    </row>
    <row r="214" spans="1:51" ht="13.5" customHeight="1" x14ac:dyDescent="0.25">
      <c r="A214" s="66" t="s">
        <v>261</v>
      </c>
      <c r="B214" s="67" t="s">
        <v>460</v>
      </c>
      <c r="C214" s="68" t="s">
        <v>336</v>
      </c>
      <c r="D214" s="69" t="s">
        <v>39</v>
      </c>
      <c r="E214" s="70">
        <v>28801</v>
      </c>
      <c r="F214" s="71"/>
      <c r="G214" s="72"/>
      <c r="H214" s="72"/>
      <c r="I214" s="73"/>
      <c r="J214" s="72"/>
      <c r="K214" s="72"/>
      <c r="L214" s="74"/>
      <c r="M214" s="74"/>
      <c r="N214" s="72"/>
      <c r="O214" s="72"/>
      <c r="P214" s="73"/>
      <c r="Q214" s="72" t="s">
        <v>56</v>
      </c>
      <c r="R214" s="72"/>
      <c r="S214" s="74"/>
      <c r="T214" s="74"/>
      <c r="U214" s="75"/>
      <c r="V214" s="74"/>
      <c r="W214" s="76"/>
      <c r="X214" s="77">
        <f t="shared" si="89"/>
        <v>0</v>
      </c>
      <c r="Y214" s="78">
        <f t="shared" si="90"/>
        <v>0</v>
      </c>
      <c r="Z214" s="79">
        <f>IF((Y214-X214&gt;=1),1,0)</f>
        <v>0</v>
      </c>
      <c r="AA214" s="79">
        <f t="shared" si="107"/>
        <v>2</v>
      </c>
      <c r="AB214" s="79">
        <f>IF(AND(AA214-Y214&gt;=2,X214=0),2,0)</f>
        <v>2</v>
      </c>
      <c r="AC214" s="79">
        <f t="shared" si="129"/>
        <v>0</v>
      </c>
      <c r="AD214" s="79">
        <f>IF(AND(AC214-AB214-Y214&gt;=3,X214=0),3,0)</f>
        <v>0</v>
      </c>
      <c r="AE214" s="79">
        <f t="shared" si="130"/>
        <v>0</v>
      </c>
      <c r="AF214" s="79">
        <f>IF(AND((AE214-AD214-AB214-Y214&gt;=4),(E214&lt;$B$1),(X214=0)),4,0)</f>
        <v>0</v>
      </c>
      <c r="AG214" s="79">
        <f>IF(OR(L214="X",T214="X",O214="x",W214="x",),5,0)</f>
        <v>0</v>
      </c>
      <c r="AH214" s="79">
        <f>IF(OR((AG214-AF214-AD214-AB214-Y214&gt;=5),(E214&gt;$B$1)),5,0)</f>
        <v>0</v>
      </c>
      <c r="AI214" s="79">
        <f>IF(OR(M214="X",U214="X",),6,0)</f>
        <v>0</v>
      </c>
      <c r="AJ214" s="79">
        <f>IF((AI214-AH214-AF214-AD214-AB214-Y214&gt;=6),6,0)</f>
        <v>0</v>
      </c>
      <c r="AK214" s="80">
        <f>IF(U214="x",7,0)</f>
        <v>0</v>
      </c>
      <c r="AL214" s="80">
        <f>IF((AK214-AJ214-AH214-AF214-AD214-AB214-Y214&gt;=7),"F",0)</f>
        <v>0</v>
      </c>
      <c r="AM214" s="81">
        <f>IF(OR(N214="X",V214="X",),8,0)</f>
        <v>0</v>
      </c>
      <c r="AN214" s="77">
        <f>IF((AM214=8),"M",0)</f>
        <v>0</v>
      </c>
      <c r="AO214" s="82">
        <v>41354</v>
      </c>
      <c r="AP214" s="13" t="s">
        <v>50</v>
      </c>
      <c r="AR214" s="13" t="str">
        <f t="shared" si="122"/>
        <v>PERRIN</v>
      </c>
      <c r="AS214" s="13" t="str">
        <f t="shared" si="123"/>
        <v>J-Baptiste</v>
      </c>
      <c r="AT214" s="13" t="str">
        <f t="shared" si="124"/>
        <v>VC Roanne</v>
      </c>
      <c r="AU214" s="227">
        <f t="shared" si="121"/>
        <v>28801</v>
      </c>
      <c r="AV214" s="105" t="str">
        <f t="shared" si="125"/>
        <v>42</v>
      </c>
      <c r="AW214" s="13">
        <f t="shared" si="126"/>
        <v>2</v>
      </c>
      <c r="AX214" s="13">
        <f t="shared" si="127"/>
        <v>0</v>
      </c>
      <c r="AY214" s="13">
        <f t="shared" si="128"/>
        <v>0</v>
      </c>
    </row>
    <row r="215" spans="1:51" ht="13.5" customHeight="1" x14ac:dyDescent="0.25">
      <c r="A215" s="44" t="s">
        <v>353</v>
      </c>
      <c r="B215" s="45" t="s">
        <v>27</v>
      </c>
      <c r="C215" s="46" t="s">
        <v>381</v>
      </c>
      <c r="D215" s="47" t="s">
        <v>29</v>
      </c>
      <c r="E215" s="48">
        <v>27563</v>
      </c>
      <c r="F215" s="49"/>
      <c r="G215" s="50" t="s">
        <v>56</v>
      </c>
      <c r="H215" s="50"/>
      <c r="I215" s="51"/>
      <c r="J215" s="50"/>
      <c r="K215" s="50"/>
      <c r="L215" s="52"/>
      <c r="M215" s="52"/>
      <c r="N215" s="50"/>
      <c r="O215" s="50"/>
      <c r="P215" s="51"/>
      <c r="Q215" s="50" t="s">
        <v>56</v>
      </c>
      <c r="R215" s="50"/>
      <c r="S215" s="52"/>
      <c r="T215" s="52"/>
      <c r="U215" s="53"/>
      <c r="V215" s="52"/>
      <c r="W215" s="54"/>
      <c r="X215" s="58">
        <f t="shared" si="89"/>
        <v>0</v>
      </c>
      <c r="Y215" s="65">
        <f t="shared" si="90"/>
        <v>1</v>
      </c>
      <c r="Z215" s="55">
        <f>IF((Y215-X215&gt;=1),1,0)</f>
        <v>1</v>
      </c>
      <c r="AA215" s="55">
        <f t="shared" si="107"/>
        <v>2</v>
      </c>
      <c r="AB215" s="55">
        <f>IF(AND(AA215-Y215&gt;=2,X215=0),2,0)</f>
        <v>0</v>
      </c>
      <c r="AC215" s="55">
        <f t="shared" si="129"/>
        <v>0</v>
      </c>
      <c r="AD215" s="55">
        <f>IF(AND(AC215-AB215-Y215&gt;=3,X215=0),3,0)</f>
        <v>0</v>
      </c>
      <c r="AE215" s="55">
        <f t="shared" si="130"/>
        <v>0</v>
      </c>
      <c r="AF215" s="55">
        <f>IF(AND((AE215-AD215-AB215-Y215&gt;=4),(E215&lt;$B$1),(X215=0)),4,0)</f>
        <v>0</v>
      </c>
      <c r="AG215" s="55">
        <f>IF(OR(L215="X",T215="X",O215="x",W215="x",),5,0)</f>
        <v>0</v>
      </c>
      <c r="AH215" s="55">
        <f>IF(OR((AG215-AF215-AD215-AB215-Y215&gt;=5),(E215&gt;$B$1)),5,0)</f>
        <v>0</v>
      </c>
      <c r="AI215" s="55">
        <f>IF(OR(M215="X",U215="X",),6,0)</f>
        <v>0</v>
      </c>
      <c r="AJ215" s="55">
        <f>IF((AI215-AH215-AF215-AD215-AB215-Y215&gt;=6),6,0)</f>
        <v>0</v>
      </c>
      <c r="AK215" s="56">
        <f>IF(U215="x",7,0)</f>
        <v>0</v>
      </c>
      <c r="AL215" s="56">
        <f>IF((AK215-AJ215-AH215-AF215-AD215-AB215-Y215&gt;=7),"F",0)</f>
        <v>0</v>
      </c>
      <c r="AM215" s="57">
        <f>IF(OR(N215="X",V215="X",),8,0)</f>
        <v>0</v>
      </c>
      <c r="AN215" s="58">
        <f>IF((AM215=8),"M",0)</f>
        <v>0</v>
      </c>
      <c r="AO215" s="59">
        <v>41342</v>
      </c>
      <c r="AP215" s="4" t="s">
        <v>50</v>
      </c>
      <c r="AR215" s="13" t="str">
        <f t="shared" si="122"/>
        <v>PETITJEAN</v>
      </c>
      <c r="AS215" s="13" t="str">
        <f t="shared" si="123"/>
        <v>Philippe</v>
      </c>
      <c r="AT215" s="13" t="str">
        <f t="shared" si="124"/>
        <v>VC Vault en Velin</v>
      </c>
      <c r="AU215" s="227">
        <f t="shared" si="121"/>
        <v>27563</v>
      </c>
      <c r="AV215" s="105" t="str">
        <f t="shared" si="125"/>
        <v>69</v>
      </c>
      <c r="AW215" s="13">
        <f t="shared" si="126"/>
        <v>1</v>
      </c>
      <c r="AX215" s="13">
        <f t="shared" si="127"/>
        <v>0</v>
      </c>
      <c r="AY215" s="13">
        <f t="shared" si="128"/>
        <v>0</v>
      </c>
    </row>
    <row r="216" spans="1:51" ht="13.5" customHeight="1" x14ac:dyDescent="0.25">
      <c r="A216" s="66" t="s">
        <v>63</v>
      </c>
      <c r="B216" s="67" t="s">
        <v>81</v>
      </c>
      <c r="C216" s="68" t="s">
        <v>64</v>
      </c>
      <c r="D216" s="69"/>
      <c r="E216" s="70">
        <v>19137</v>
      </c>
      <c r="F216" s="71"/>
      <c r="G216" s="72"/>
      <c r="H216" s="72"/>
      <c r="I216" s="73"/>
      <c r="J216" s="72"/>
      <c r="K216" s="72"/>
      <c r="L216" s="74" t="s">
        <v>56</v>
      </c>
      <c r="M216" s="74"/>
      <c r="N216" s="72"/>
      <c r="O216" s="72"/>
      <c r="P216" s="73"/>
      <c r="Q216" s="72"/>
      <c r="R216" s="72"/>
      <c r="S216" s="74"/>
      <c r="T216" s="74"/>
      <c r="U216" s="75"/>
      <c r="V216" s="74"/>
      <c r="W216" s="76"/>
      <c r="X216" s="77">
        <f t="shared" si="89"/>
        <v>0</v>
      </c>
      <c r="Y216" s="78">
        <f t="shared" si="90"/>
        <v>0</v>
      </c>
      <c r="Z216" s="79">
        <f>IF((Y216-X216&gt;=1),1,0)</f>
        <v>0</v>
      </c>
      <c r="AA216" s="79">
        <f t="shared" si="107"/>
        <v>0</v>
      </c>
      <c r="AB216" s="79">
        <f>IF(AND(AA216-Y216&gt;=2,X216=0),2,0)</f>
        <v>0</v>
      </c>
      <c r="AC216" s="79">
        <f t="shared" si="129"/>
        <v>0</v>
      </c>
      <c r="AD216" s="79">
        <f>IF(AND(AC216-AB216-Y216&gt;=3,X216=0),3,0)</f>
        <v>0</v>
      </c>
      <c r="AE216" s="79">
        <f t="shared" si="130"/>
        <v>0</v>
      </c>
      <c r="AF216" s="79">
        <f>IF(AND((AE216-AD216-AB216-Y216&gt;=4),(E216&lt;$B$1),(X216=0)),4,0)</f>
        <v>0</v>
      </c>
      <c r="AG216" s="79">
        <f>IF(OR(L216="X",T216="X",O216="x",W216="x",),5,0)</f>
        <v>5</v>
      </c>
      <c r="AH216" s="79">
        <f>IF(OR((AG216-AF216-AD216-AB216-Y216&gt;=5),(E216&gt;$B$1)),5,0)</f>
        <v>5</v>
      </c>
      <c r="AI216" s="79">
        <f>IF(OR(M216="X",U216="X",),6,0)</f>
        <v>0</v>
      </c>
      <c r="AJ216" s="79">
        <f>IF((AI216-AH216-AF216-AD216-AB216-Y216&gt;=6),6,0)</f>
        <v>0</v>
      </c>
      <c r="AK216" s="80">
        <f>IF(U216="x",7,0)</f>
        <v>0</v>
      </c>
      <c r="AL216" s="80">
        <f>IF((AK216-AJ216-AH216-AF216-AD216-AB216-Y216&gt;=7),"F",0)</f>
        <v>0</v>
      </c>
      <c r="AM216" s="81">
        <f>IF(OR(N216="X",V216="X",),8,0)</f>
        <v>0</v>
      </c>
      <c r="AN216" s="77">
        <f>IF((AM216=8),"M",0)</f>
        <v>0</v>
      </c>
      <c r="AO216" s="82">
        <v>41292</v>
      </c>
      <c r="AP216" s="13" t="s">
        <v>50</v>
      </c>
      <c r="AR216" s="13" t="str">
        <f t="shared" si="122"/>
        <v>PITTET</v>
      </c>
      <c r="AS216" s="13" t="str">
        <f t="shared" si="123"/>
        <v>Gérard</v>
      </c>
      <c r="AT216" s="13" t="str">
        <f t="shared" si="124"/>
        <v>EC Saulonnaise</v>
      </c>
      <c r="AU216" s="227">
        <f t="shared" si="121"/>
        <v>19137</v>
      </c>
      <c r="AV216" s="105">
        <f t="shared" si="125"/>
        <v>0</v>
      </c>
      <c r="AW216" s="13">
        <f t="shared" si="126"/>
        <v>5</v>
      </c>
      <c r="AX216" s="13">
        <f t="shared" si="127"/>
        <v>0</v>
      </c>
      <c r="AY216" s="13">
        <f t="shared" si="128"/>
        <v>0</v>
      </c>
    </row>
    <row r="217" spans="1:51" ht="13.5" customHeight="1" x14ac:dyDescent="0.25">
      <c r="A217" s="44" t="s">
        <v>1387</v>
      </c>
      <c r="B217" s="45" t="s">
        <v>1388</v>
      </c>
      <c r="C217" s="46" t="s">
        <v>1389</v>
      </c>
      <c r="D217" s="47" t="s">
        <v>1390</v>
      </c>
      <c r="E217" s="48">
        <v>28475</v>
      </c>
      <c r="F217" s="49"/>
      <c r="G217" s="50"/>
      <c r="H217" s="50"/>
      <c r="I217" s="51"/>
      <c r="J217" s="50"/>
      <c r="K217" s="50"/>
      <c r="L217" s="52"/>
      <c r="M217" s="52"/>
      <c r="N217" s="50"/>
      <c r="O217" s="50"/>
      <c r="P217" s="51"/>
      <c r="Q217" s="50"/>
      <c r="R217" s="50"/>
      <c r="S217" s="52" t="s">
        <v>56</v>
      </c>
      <c r="T217" s="52"/>
      <c r="U217" s="53"/>
      <c r="V217" s="52"/>
      <c r="W217" s="54"/>
      <c r="X217" s="58">
        <f t="shared" si="89"/>
        <v>0</v>
      </c>
      <c r="Y217" s="65">
        <f t="shared" si="90"/>
        <v>0</v>
      </c>
      <c r="Z217" s="55"/>
      <c r="AA217" s="55"/>
      <c r="AB217" s="55"/>
      <c r="AC217" s="55">
        <f t="shared" si="129"/>
        <v>0</v>
      </c>
      <c r="AD217" s="55">
        <v>3</v>
      </c>
      <c r="AE217" s="55">
        <f t="shared" si="130"/>
        <v>4</v>
      </c>
      <c r="AF217" s="55"/>
      <c r="AG217" s="55"/>
      <c r="AH217" s="55"/>
      <c r="AI217" s="55"/>
      <c r="AJ217" s="55"/>
      <c r="AK217" s="56"/>
      <c r="AL217" s="56"/>
      <c r="AM217" s="57"/>
      <c r="AN217" s="58"/>
      <c r="AO217" s="59">
        <v>41381</v>
      </c>
      <c r="AP217" s="13" t="s">
        <v>50</v>
      </c>
      <c r="AQ217" s="4" t="s">
        <v>1391</v>
      </c>
      <c r="AR217" s="13" t="str">
        <f t="shared" si="122"/>
        <v>PLANQUETTE</v>
      </c>
      <c r="AS217" s="13" t="str">
        <f t="shared" si="123"/>
        <v>Jérome</v>
      </c>
      <c r="AT217" s="13" t="str">
        <f t="shared" si="124"/>
        <v>CC du Liger</v>
      </c>
      <c r="AU217" s="227">
        <f t="shared" si="121"/>
        <v>28475</v>
      </c>
      <c r="AV217" s="105" t="str">
        <f t="shared" si="125"/>
        <v>80</v>
      </c>
      <c r="AW217" s="13">
        <f t="shared" si="126"/>
        <v>3</v>
      </c>
      <c r="AX217" s="13">
        <f t="shared" si="127"/>
        <v>0</v>
      </c>
      <c r="AY217" s="13">
        <f t="shared" si="128"/>
        <v>0</v>
      </c>
    </row>
    <row r="218" spans="1:51" ht="13.5" customHeight="1" x14ac:dyDescent="0.25">
      <c r="A218" s="66" t="s">
        <v>124</v>
      </c>
      <c r="B218" s="67" t="s">
        <v>125</v>
      </c>
      <c r="C218" s="68" t="s">
        <v>126</v>
      </c>
      <c r="D218" s="69"/>
      <c r="E218" s="70">
        <v>19777</v>
      </c>
      <c r="F218" s="71"/>
      <c r="G218" s="72"/>
      <c r="H218" s="72"/>
      <c r="I218" s="73"/>
      <c r="J218" s="72"/>
      <c r="K218" s="72"/>
      <c r="L218" s="74"/>
      <c r="M218" s="74"/>
      <c r="N218" s="72"/>
      <c r="O218" s="72"/>
      <c r="P218" s="73"/>
      <c r="Q218" s="72"/>
      <c r="R218" s="72"/>
      <c r="S218" s="74" t="s">
        <v>56</v>
      </c>
      <c r="T218" s="74"/>
      <c r="U218" s="75"/>
      <c r="V218" s="74"/>
      <c r="W218" s="76"/>
      <c r="X218" s="77">
        <f t="shared" si="89"/>
        <v>0</v>
      </c>
      <c r="Y218" s="78">
        <f t="shared" si="90"/>
        <v>0</v>
      </c>
      <c r="Z218" s="79">
        <f t="shared" ref="Z218:Z258" si="131">IF((Y218-X218&gt;=1),1,0)</f>
        <v>0</v>
      </c>
      <c r="AA218" s="79">
        <f t="shared" ref="AA218:AA258" si="132">IF(OR(H218="X",I218="X",Q218="X",),2,0)</f>
        <v>0</v>
      </c>
      <c r="AB218" s="79">
        <f t="shared" ref="AB218:AB258" si="133">IF(AND(AA218-Y218&gt;=2,X218=0),2,0)</f>
        <v>0</v>
      </c>
      <c r="AC218" s="79">
        <f t="shared" si="129"/>
        <v>0</v>
      </c>
      <c r="AD218" s="79">
        <f t="shared" ref="AD218:AD258" si="134">IF(AND(AC218-AB218-Y218&gt;=3,X218=0),3,0)</f>
        <v>0</v>
      </c>
      <c r="AE218" s="79">
        <f t="shared" si="130"/>
        <v>4</v>
      </c>
      <c r="AF218" s="79">
        <f t="shared" ref="AF218:AF258" si="135">IF(AND((AE218-AD218-AB218-Y218&gt;=4),(E218&lt;$B$1),(X218=0)),4,0)</f>
        <v>4</v>
      </c>
      <c r="AG218" s="79">
        <f t="shared" ref="AG218:AG258" si="136">IF(OR(L218="X",T218="X",O218="x",W218="x",),5,0)</f>
        <v>0</v>
      </c>
      <c r="AH218" s="79">
        <f t="shared" ref="AH218:AH258" si="137">IF(OR((AG218-AF218-AD218-AB218-Y218&gt;=5),(E218&gt;$B$1)),5,0)</f>
        <v>0</v>
      </c>
      <c r="AI218" s="79">
        <f t="shared" ref="AI218:AI258" si="138">IF(OR(M218="X",U218="X",),6,0)</f>
        <v>0</v>
      </c>
      <c r="AJ218" s="79">
        <f t="shared" ref="AJ218:AJ238" si="139">IF((AI218-AH218-AF218-AD218-AB218-Y218&gt;=6),6,0)</f>
        <v>0</v>
      </c>
      <c r="AK218" s="80">
        <f t="shared" ref="AK218:AK238" si="140">IF(U218="x",7,0)</f>
        <v>0</v>
      </c>
      <c r="AL218" s="80">
        <f t="shared" ref="AL218:AL238" si="141">IF((AK218-AJ218-AH218-AF218-AD218-AB218-Y218&gt;=7),"F",0)</f>
        <v>0</v>
      </c>
      <c r="AM218" s="81">
        <f t="shared" ref="AM218:AM258" si="142">IF(OR(N218="X",V218="X",),8,0)</f>
        <v>0</v>
      </c>
      <c r="AN218" s="77">
        <f t="shared" ref="AN218:AN258" si="143">IF((AM218=8),"M",0)</f>
        <v>0</v>
      </c>
      <c r="AO218" s="82">
        <v>41326</v>
      </c>
      <c r="AP218" s="13" t="s">
        <v>50</v>
      </c>
      <c r="AR218" s="13" t="str">
        <f t="shared" si="122"/>
        <v>PLASSE</v>
      </c>
      <c r="AS218" s="13" t="str">
        <f t="shared" si="123"/>
        <v>Serge</v>
      </c>
      <c r="AT218" s="13" t="str">
        <f t="shared" si="124"/>
        <v>VC Max Barel</v>
      </c>
      <c r="AU218" s="227">
        <f t="shared" si="121"/>
        <v>19777</v>
      </c>
      <c r="AV218" s="105">
        <f t="shared" si="125"/>
        <v>0</v>
      </c>
      <c r="AW218" s="13">
        <f t="shared" si="126"/>
        <v>4</v>
      </c>
      <c r="AX218" s="13">
        <f t="shared" si="127"/>
        <v>0</v>
      </c>
      <c r="AY218" s="13">
        <f t="shared" si="128"/>
        <v>0</v>
      </c>
    </row>
    <row r="219" spans="1:51" ht="13.5" customHeight="1" x14ac:dyDescent="0.25">
      <c r="A219" s="44" t="s">
        <v>354</v>
      </c>
      <c r="B219" s="45" t="s">
        <v>21</v>
      </c>
      <c r="C219" s="46" t="s">
        <v>492</v>
      </c>
      <c r="D219" s="47" t="s">
        <v>29</v>
      </c>
      <c r="E219" s="48">
        <v>19634</v>
      </c>
      <c r="F219" s="49"/>
      <c r="G219" s="50"/>
      <c r="H219" s="50"/>
      <c r="I219" s="51"/>
      <c r="J219" s="50"/>
      <c r="K219" s="50"/>
      <c r="L219" s="52"/>
      <c r="M219" s="52"/>
      <c r="N219" s="50"/>
      <c r="O219" s="50"/>
      <c r="P219" s="51"/>
      <c r="Q219" s="50"/>
      <c r="R219" s="50"/>
      <c r="S219" s="52"/>
      <c r="T219" s="52" t="s">
        <v>56</v>
      </c>
      <c r="U219" s="53"/>
      <c r="V219" s="52"/>
      <c r="W219" s="54"/>
      <c r="X219" s="58">
        <f t="shared" si="89"/>
        <v>0</v>
      </c>
      <c r="Y219" s="65">
        <f t="shared" si="90"/>
        <v>0</v>
      </c>
      <c r="Z219" s="55">
        <f t="shared" si="131"/>
        <v>0</v>
      </c>
      <c r="AA219" s="55">
        <f t="shared" si="132"/>
        <v>0</v>
      </c>
      <c r="AB219" s="55">
        <f t="shared" si="133"/>
        <v>0</v>
      </c>
      <c r="AC219" s="55">
        <f t="shared" si="129"/>
        <v>0</v>
      </c>
      <c r="AD219" s="55">
        <f t="shared" si="134"/>
        <v>0</v>
      </c>
      <c r="AE219" s="55">
        <f t="shared" si="130"/>
        <v>0</v>
      </c>
      <c r="AF219" s="55">
        <f t="shared" si="135"/>
        <v>0</v>
      </c>
      <c r="AG219" s="55">
        <f t="shared" si="136"/>
        <v>5</v>
      </c>
      <c r="AH219" s="55">
        <f t="shared" si="137"/>
        <v>5</v>
      </c>
      <c r="AI219" s="55">
        <f t="shared" si="138"/>
        <v>0</v>
      </c>
      <c r="AJ219" s="55">
        <f t="shared" si="139"/>
        <v>0</v>
      </c>
      <c r="AK219" s="56">
        <f t="shared" si="140"/>
        <v>0</v>
      </c>
      <c r="AL219" s="56">
        <f t="shared" si="141"/>
        <v>0</v>
      </c>
      <c r="AM219" s="57">
        <f t="shared" si="142"/>
        <v>0</v>
      </c>
      <c r="AN219" s="58">
        <f t="shared" si="143"/>
        <v>0</v>
      </c>
      <c r="AO219" s="59">
        <v>41365</v>
      </c>
      <c r="AP219" s="13" t="s">
        <v>50</v>
      </c>
      <c r="AR219" s="13" t="str">
        <f t="shared" si="122"/>
        <v>POMORSKI</v>
      </c>
      <c r="AS219" s="13" t="str">
        <f t="shared" si="123"/>
        <v>Gilles</v>
      </c>
      <c r="AT219" s="13" t="str">
        <f t="shared" si="124"/>
        <v>VC  Vault en Velin</v>
      </c>
      <c r="AU219" s="227">
        <f t="shared" si="121"/>
        <v>19634</v>
      </c>
      <c r="AV219" s="105" t="str">
        <f t="shared" si="125"/>
        <v>69</v>
      </c>
      <c r="AW219" s="13">
        <f t="shared" si="126"/>
        <v>5</v>
      </c>
      <c r="AX219" s="13">
        <f t="shared" si="127"/>
        <v>0</v>
      </c>
      <c r="AY219" s="13">
        <f t="shared" si="128"/>
        <v>0</v>
      </c>
    </row>
    <row r="220" spans="1:51" ht="13.5" customHeight="1" x14ac:dyDescent="0.25">
      <c r="A220" s="66" t="s">
        <v>354</v>
      </c>
      <c r="B220" s="67" t="s">
        <v>136</v>
      </c>
      <c r="C220" s="68" t="s">
        <v>492</v>
      </c>
      <c r="D220" s="69" t="s">
        <v>29</v>
      </c>
      <c r="E220" s="70">
        <v>34461</v>
      </c>
      <c r="F220" s="71"/>
      <c r="G220" s="72"/>
      <c r="H220" s="72"/>
      <c r="I220" s="73"/>
      <c r="J220" s="72"/>
      <c r="K220" s="72"/>
      <c r="L220" s="74"/>
      <c r="M220" s="74"/>
      <c r="N220" s="72"/>
      <c r="O220" s="72"/>
      <c r="P220" s="73"/>
      <c r="Q220" s="72"/>
      <c r="R220" s="72"/>
      <c r="S220" s="74"/>
      <c r="T220" s="74" t="s">
        <v>56</v>
      </c>
      <c r="U220" s="75"/>
      <c r="V220" s="74"/>
      <c r="W220" s="76"/>
      <c r="X220" s="77">
        <f t="shared" si="89"/>
        <v>0</v>
      </c>
      <c r="Y220" s="78">
        <f t="shared" si="90"/>
        <v>0</v>
      </c>
      <c r="Z220" s="79">
        <f t="shared" si="131"/>
        <v>0</v>
      </c>
      <c r="AA220" s="79">
        <f t="shared" si="132"/>
        <v>0</v>
      </c>
      <c r="AB220" s="79">
        <f t="shared" si="133"/>
        <v>0</v>
      </c>
      <c r="AC220" s="79">
        <f t="shared" si="129"/>
        <v>0</v>
      </c>
      <c r="AD220" s="79">
        <f t="shared" si="134"/>
        <v>0</v>
      </c>
      <c r="AE220" s="79">
        <f t="shared" si="130"/>
        <v>0</v>
      </c>
      <c r="AF220" s="79">
        <f t="shared" si="135"/>
        <v>0</v>
      </c>
      <c r="AG220" s="79">
        <f t="shared" si="136"/>
        <v>5</v>
      </c>
      <c r="AH220" s="79">
        <f t="shared" si="137"/>
        <v>5</v>
      </c>
      <c r="AI220" s="79">
        <f t="shared" si="138"/>
        <v>0</v>
      </c>
      <c r="AJ220" s="79">
        <f t="shared" si="139"/>
        <v>0</v>
      </c>
      <c r="AK220" s="80">
        <f t="shared" si="140"/>
        <v>0</v>
      </c>
      <c r="AL220" s="80">
        <f t="shared" si="141"/>
        <v>0</v>
      </c>
      <c r="AM220" s="81">
        <f t="shared" si="142"/>
        <v>0</v>
      </c>
      <c r="AN220" s="77">
        <f t="shared" si="143"/>
        <v>0</v>
      </c>
      <c r="AO220" s="82">
        <v>41365</v>
      </c>
      <c r="AP220" s="13" t="s">
        <v>50</v>
      </c>
      <c r="AR220" s="13" t="str">
        <f t="shared" si="122"/>
        <v>POMORSKI</v>
      </c>
      <c r="AS220" s="13" t="str">
        <f t="shared" si="123"/>
        <v>Vincent</v>
      </c>
      <c r="AT220" s="13" t="str">
        <f t="shared" si="124"/>
        <v>VC  Vault en Velin</v>
      </c>
      <c r="AU220" s="227">
        <f t="shared" si="121"/>
        <v>34461</v>
      </c>
      <c r="AV220" s="105" t="str">
        <f t="shared" si="125"/>
        <v>69</v>
      </c>
      <c r="AW220" s="13">
        <f t="shared" si="126"/>
        <v>5</v>
      </c>
      <c r="AX220" s="13">
        <f t="shared" si="127"/>
        <v>0</v>
      </c>
      <c r="AY220" s="13">
        <f t="shared" si="128"/>
        <v>0</v>
      </c>
    </row>
    <row r="221" spans="1:51" ht="13.5" customHeight="1" x14ac:dyDescent="0.25">
      <c r="A221" s="44" t="s">
        <v>486</v>
      </c>
      <c r="B221" s="45" t="s">
        <v>202</v>
      </c>
      <c r="C221" s="46" t="s">
        <v>329</v>
      </c>
      <c r="D221" s="47" t="s">
        <v>294</v>
      </c>
      <c r="E221" s="48">
        <v>20961</v>
      </c>
      <c r="F221" s="49"/>
      <c r="G221" s="50"/>
      <c r="H221" s="50"/>
      <c r="I221" s="51"/>
      <c r="J221" s="50"/>
      <c r="K221" s="50" t="s">
        <v>56</v>
      </c>
      <c r="L221" s="52"/>
      <c r="M221" s="52"/>
      <c r="N221" s="50"/>
      <c r="O221" s="50"/>
      <c r="P221" s="51"/>
      <c r="Q221" s="50"/>
      <c r="R221" s="50"/>
      <c r="S221" s="52"/>
      <c r="T221" s="52"/>
      <c r="U221" s="53"/>
      <c r="V221" s="52"/>
      <c r="W221" s="54"/>
      <c r="X221" s="58">
        <f t="shared" si="89"/>
        <v>0</v>
      </c>
      <c r="Y221" s="65">
        <f t="shared" si="90"/>
        <v>0</v>
      </c>
      <c r="Z221" s="55">
        <f t="shared" si="131"/>
        <v>0</v>
      </c>
      <c r="AA221" s="55">
        <f t="shared" si="132"/>
        <v>0</v>
      </c>
      <c r="AB221" s="55">
        <f t="shared" si="133"/>
        <v>0</v>
      </c>
      <c r="AC221" s="55">
        <f t="shared" si="129"/>
        <v>0</v>
      </c>
      <c r="AD221" s="55">
        <f t="shared" si="134"/>
        <v>0</v>
      </c>
      <c r="AE221" s="55">
        <f t="shared" si="130"/>
        <v>4</v>
      </c>
      <c r="AF221" s="55">
        <f t="shared" si="135"/>
        <v>4</v>
      </c>
      <c r="AG221" s="55">
        <f t="shared" si="136"/>
        <v>0</v>
      </c>
      <c r="AH221" s="55">
        <f t="shared" si="137"/>
        <v>0</v>
      </c>
      <c r="AI221" s="55">
        <f t="shared" si="138"/>
        <v>0</v>
      </c>
      <c r="AJ221" s="55">
        <f t="shared" si="139"/>
        <v>0</v>
      </c>
      <c r="AK221" s="56">
        <f t="shared" si="140"/>
        <v>0</v>
      </c>
      <c r="AL221" s="56">
        <f t="shared" si="141"/>
        <v>0</v>
      </c>
      <c r="AM221" s="57">
        <f t="shared" si="142"/>
        <v>0</v>
      </c>
      <c r="AN221" s="58">
        <f t="shared" si="143"/>
        <v>0</v>
      </c>
      <c r="AO221" s="59">
        <v>41360</v>
      </c>
      <c r="AP221" s="13" t="s">
        <v>50</v>
      </c>
      <c r="AR221" s="13" t="str">
        <f t="shared" si="122"/>
        <v>PONS</v>
      </c>
      <c r="AS221" s="13" t="str">
        <f t="shared" si="123"/>
        <v>Patrick</v>
      </c>
      <c r="AT221" s="13" t="str">
        <f t="shared" si="124"/>
        <v>Jura Dôlois Cyclisme</v>
      </c>
      <c r="AU221" s="227">
        <f t="shared" si="121"/>
        <v>20961</v>
      </c>
      <c r="AV221" s="105" t="str">
        <f t="shared" si="125"/>
        <v>39</v>
      </c>
      <c r="AW221" s="13">
        <f t="shared" si="126"/>
        <v>4</v>
      </c>
      <c r="AX221" s="13">
        <f t="shared" si="127"/>
        <v>0</v>
      </c>
      <c r="AY221" s="13">
        <f t="shared" si="128"/>
        <v>0</v>
      </c>
    </row>
    <row r="222" spans="1:51" ht="13.5" customHeight="1" x14ac:dyDescent="0.25">
      <c r="A222" s="66" t="s">
        <v>396</v>
      </c>
      <c r="B222" s="67" t="s">
        <v>192</v>
      </c>
      <c r="C222" s="68" t="s">
        <v>397</v>
      </c>
      <c r="D222" s="69" t="s">
        <v>23</v>
      </c>
      <c r="E222" s="70">
        <v>24830</v>
      </c>
      <c r="F222" s="71"/>
      <c r="G222" s="72"/>
      <c r="H222" s="72"/>
      <c r="I222" s="73"/>
      <c r="J222" s="72"/>
      <c r="K222" s="72"/>
      <c r="L222" s="74" t="s">
        <v>56</v>
      </c>
      <c r="M222" s="74"/>
      <c r="N222" s="72"/>
      <c r="O222" s="72"/>
      <c r="P222" s="73"/>
      <c r="Q222" s="72"/>
      <c r="R222" s="72"/>
      <c r="S222" s="74"/>
      <c r="T222" s="74"/>
      <c r="U222" s="75"/>
      <c r="V222" s="74"/>
      <c r="W222" s="76"/>
      <c r="X222" s="77">
        <f t="shared" si="89"/>
        <v>0</v>
      </c>
      <c r="Y222" s="78">
        <f t="shared" si="90"/>
        <v>0</v>
      </c>
      <c r="Z222" s="79">
        <f t="shared" si="131"/>
        <v>0</v>
      </c>
      <c r="AA222" s="79">
        <f t="shared" si="132"/>
        <v>0</v>
      </c>
      <c r="AB222" s="79">
        <f t="shared" si="133"/>
        <v>0</v>
      </c>
      <c r="AC222" s="79">
        <f t="shared" si="129"/>
        <v>0</v>
      </c>
      <c r="AD222" s="79">
        <f t="shared" si="134"/>
        <v>0</v>
      </c>
      <c r="AE222" s="79">
        <f t="shared" si="130"/>
        <v>0</v>
      </c>
      <c r="AF222" s="79">
        <f t="shared" si="135"/>
        <v>0</v>
      </c>
      <c r="AG222" s="79">
        <f t="shared" si="136"/>
        <v>5</v>
      </c>
      <c r="AH222" s="79">
        <f t="shared" si="137"/>
        <v>5</v>
      </c>
      <c r="AI222" s="79">
        <f t="shared" si="138"/>
        <v>0</v>
      </c>
      <c r="AJ222" s="79">
        <f t="shared" si="139"/>
        <v>0</v>
      </c>
      <c r="AK222" s="80">
        <f t="shared" si="140"/>
        <v>0</v>
      </c>
      <c r="AL222" s="80">
        <f t="shared" si="141"/>
        <v>0</v>
      </c>
      <c r="AM222" s="81">
        <f t="shared" si="142"/>
        <v>0</v>
      </c>
      <c r="AN222" s="77">
        <f t="shared" si="143"/>
        <v>0</v>
      </c>
      <c r="AO222" s="82">
        <v>41344</v>
      </c>
      <c r="AP222" s="13" t="s">
        <v>50</v>
      </c>
      <c r="AR222" s="13" t="str">
        <f t="shared" si="122"/>
        <v>PORCIN</v>
      </c>
      <c r="AS222" s="13" t="str">
        <f t="shared" si="123"/>
        <v>Hervé</v>
      </c>
      <c r="AT222" s="13" t="str">
        <f t="shared" si="124"/>
        <v>AC Buellas</v>
      </c>
      <c r="AU222" s="227">
        <f t="shared" si="121"/>
        <v>24830</v>
      </c>
      <c r="AV222" s="105" t="str">
        <f t="shared" si="125"/>
        <v>01</v>
      </c>
      <c r="AW222" s="13">
        <f t="shared" si="126"/>
        <v>5</v>
      </c>
      <c r="AX222" s="13">
        <f t="shared" si="127"/>
        <v>0</v>
      </c>
      <c r="AY222" s="13">
        <f t="shared" si="128"/>
        <v>0</v>
      </c>
    </row>
    <row r="223" spans="1:51" ht="13.5" customHeight="1" x14ac:dyDescent="0.25">
      <c r="A223" s="44" t="s">
        <v>262</v>
      </c>
      <c r="B223" s="45" t="s">
        <v>247</v>
      </c>
      <c r="C223" s="46" t="s">
        <v>327</v>
      </c>
      <c r="D223" s="47" t="s">
        <v>39</v>
      </c>
      <c r="E223" s="48">
        <v>19139</v>
      </c>
      <c r="F223" s="49"/>
      <c r="G223" s="50"/>
      <c r="H223" s="50"/>
      <c r="I223" s="51"/>
      <c r="J223" s="50"/>
      <c r="K223" s="50"/>
      <c r="L223" s="52"/>
      <c r="M223" s="52"/>
      <c r="N223" s="50"/>
      <c r="O223" s="50"/>
      <c r="P223" s="51"/>
      <c r="Q223" s="50"/>
      <c r="R223" s="50" t="s">
        <v>56</v>
      </c>
      <c r="S223" s="52"/>
      <c r="T223" s="52"/>
      <c r="U223" s="53"/>
      <c r="V223" s="52"/>
      <c r="W223" s="54"/>
      <c r="X223" s="58">
        <f t="shared" si="89"/>
        <v>0</v>
      </c>
      <c r="Y223" s="65">
        <f t="shared" si="90"/>
        <v>0</v>
      </c>
      <c r="Z223" s="55">
        <f t="shared" si="131"/>
        <v>0</v>
      </c>
      <c r="AA223" s="55">
        <f t="shared" si="132"/>
        <v>0</v>
      </c>
      <c r="AB223" s="55">
        <f t="shared" si="133"/>
        <v>0</v>
      </c>
      <c r="AC223" s="55">
        <f t="shared" si="129"/>
        <v>3</v>
      </c>
      <c r="AD223" s="55">
        <f t="shared" si="134"/>
        <v>3</v>
      </c>
      <c r="AE223" s="55">
        <f t="shared" si="130"/>
        <v>0</v>
      </c>
      <c r="AF223" s="55">
        <f t="shared" si="135"/>
        <v>0</v>
      </c>
      <c r="AG223" s="55">
        <f t="shared" si="136"/>
        <v>0</v>
      </c>
      <c r="AH223" s="55">
        <f t="shared" si="137"/>
        <v>0</v>
      </c>
      <c r="AI223" s="55">
        <f t="shared" si="138"/>
        <v>0</v>
      </c>
      <c r="AJ223" s="55">
        <f t="shared" si="139"/>
        <v>0</v>
      </c>
      <c r="AK223" s="56">
        <f t="shared" si="140"/>
        <v>0</v>
      </c>
      <c r="AL223" s="56">
        <f t="shared" si="141"/>
        <v>0</v>
      </c>
      <c r="AM223" s="57">
        <f t="shared" si="142"/>
        <v>0</v>
      </c>
      <c r="AN223" s="58">
        <f t="shared" si="143"/>
        <v>0</v>
      </c>
      <c r="AO223" s="59">
        <v>41357</v>
      </c>
      <c r="AP223" s="13" t="s">
        <v>50</v>
      </c>
      <c r="AR223" s="13" t="str">
        <f t="shared" si="122"/>
        <v>PORGO</v>
      </c>
      <c r="AS223" s="13" t="str">
        <f t="shared" si="123"/>
        <v>Jean</v>
      </c>
      <c r="AT223" s="13" t="str">
        <f t="shared" si="124"/>
        <v>ECO Firminy</v>
      </c>
      <c r="AU223" s="227">
        <f t="shared" si="121"/>
        <v>19139</v>
      </c>
      <c r="AV223" s="105" t="str">
        <f t="shared" si="125"/>
        <v>42</v>
      </c>
      <c r="AW223" s="13">
        <f t="shared" si="126"/>
        <v>3</v>
      </c>
      <c r="AX223" s="13">
        <f t="shared" si="127"/>
        <v>0</v>
      </c>
      <c r="AY223" s="13">
        <f t="shared" si="128"/>
        <v>0</v>
      </c>
    </row>
    <row r="224" spans="1:51" ht="13.5" customHeight="1" x14ac:dyDescent="0.25">
      <c r="A224" s="66" t="s">
        <v>263</v>
      </c>
      <c r="B224" s="67" t="s">
        <v>81</v>
      </c>
      <c r="C224" s="68" t="s">
        <v>314</v>
      </c>
      <c r="D224" s="69" t="s">
        <v>23</v>
      </c>
      <c r="E224" s="70">
        <v>17531</v>
      </c>
      <c r="F224" s="71"/>
      <c r="G224" s="72"/>
      <c r="H224" s="72"/>
      <c r="I224" s="73"/>
      <c r="J224" s="72"/>
      <c r="K224" s="72"/>
      <c r="L224" s="74" t="s">
        <v>56</v>
      </c>
      <c r="M224" s="74"/>
      <c r="N224" s="72"/>
      <c r="O224" s="72"/>
      <c r="P224" s="73"/>
      <c r="Q224" s="72"/>
      <c r="R224" s="72"/>
      <c r="S224" s="74"/>
      <c r="T224" s="74"/>
      <c r="U224" s="75"/>
      <c r="V224" s="74"/>
      <c r="W224" s="76"/>
      <c r="X224" s="77">
        <f t="shared" si="89"/>
        <v>0</v>
      </c>
      <c r="Y224" s="78">
        <f t="shared" si="90"/>
        <v>0</v>
      </c>
      <c r="Z224" s="79">
        <f t="shared" si="131"/>
        <v>0</v>
      </c>
      <c r="AA224" s="79">
        <f t="shared" si="132"/>
        <v>0</v>
      </c>
      <c r="AB224" s="79">
        <f t="shared" si="133"/>
        <v>0</v>
      </c>
      <c r="AC224" s="79">
        <f t="shared" si="129"/>
        <v>0</v>
      </c>
      <c r="AD224" s="79">
        <f t="shared" si="134"/>
        <v>0</v>
      </c>
      <c r="AE224" s="79">
        <f t="shared" si="130"/>
        <v>0</v>
      </c>
      <c r="AF224" s="79">
        <f t="shared" si="135"/>
        <v>0</v>
      </c>
      <c r="AG224" s="79">
        <f t="shared" si="136"/>
        <v>5</v>
      </c>
      <c r="AH224" s="79">
        <f t="shared" si="137"/>
        <v>5</v>
      </c>
      <c r="AI224" s="79">
        <f t="shared" si="138"/>
        <v>0</v>
      </c>
      <c r="AJ224" s="79">
        <f t="shared" si="139"/>
        <v>0</v>
      </c>
      <c r="AK224" s="80">
        <f t="shared" si="140"/>
        <v>0</v>
      </c>
      <c r="AL224" s="80">
        <f t="shared" si="141"/>
        <v>0</v>
      </c>
      <c r="AM224" s="81">
        <f t="shared" si="142"/>
        <v>0</v>
      </c>
      <c r="AN224" s="77">
        <f t="shared" si="143"/>
        <v>0</v>
      </c>
      <c r="AO224" s="82">
        <v>41344</v>
      </c>
      <c r="AP224" s="13" t="s">
        <v>50</v>
      </c>
      <c r="AR224" s="13" t="str">
        <f t="shared" si="122"/>
        <v>POULENARD</v>
      </c>
      <c r="AS224" s="13" t="str">
        <f t="shared" si="123"/>
        <v>Gérard</v>
      </c>
      <c r="AT224" s="13" t="str">
        <f t="shared" si="124"/>
        <v xml:space="preserve">VC Trévoux </v>
      </c>
      <c r="AU224" s="227">
        <f t="shared" si="121"/>
        <v>17531</v>
      </c>
      <c r="AV224" s="105" t="str">
        <f t="shared" si="125"/>
        <v>01</v>
      </c>
      <c r="AW224" s="13">
        <f t="shared" si="126"/>
        <v>5</v>
      </c>
      <c r="AX224" s="13">
        <f t="shared" si="127"/>
        <v>0</v>
      </c>
      <c r="AY224" s="13">
        <f t="shared" si="128"/>
        <v>0</v>
      </c>
    </row>
    <row r="225" spans="1:51" ht="13.5" customHeight="1" x14ac:dyDescent="0.25">
      <c r="A225" s="44" t="s">
        <v>119</v>
      </c>
      <c r="B225" s="45" t="s">
        <v>83</v>
      </c>
      <c r="C225" s="46" t="s">
        <v>120</v>
      </c>
      <c r="D225" s="47" t="s">
        <v>29</v>
      </c>
      <c r="E225" s="48">
        <v>15918</v>
      </c>
      <c r="F225" s="49"/>
      <c r="G225" s="50"/>
      <c r="H225" s="50"/>
      <c r="I225" s="51"/>
      <c r="J225" s="50"/>
      <c r="K225" s="50"/>
      <c r="L225" s="52"/>
      <c r="M225" s="52"/>
      <c r="N225" s="50"/>
      <c r="O225" s="50"/>
      <c r="P225" s="51"/>
      <c r="Q225" s="50"/>
      <c r="R225" s="50"/>
      <c r="S225" s="52"/>
      <c r="T225" s="52" t="s">
        <v>56</v>
      </c>
      <c r="U225" s="53"/>
      <c r="V225" s="52"/>
      <c r="W225" s="54"/>
      <c r="X225" s="58">
        <f t="shared" si="89"/>
        <v>0</v>
      </c>
      <c r="Y225" s="65">
        <f t="shared" si="90"/>
        <v>0</v>
      </c>
      <c r="Z225" s="55">
        <f t="shared" si="131"/>
        <v>0</v>
      </c>
      <c r="AA225" s="55">
        <f t="shared" si="132"/>
        <v>0</v>
      </c>
      <c r="AB225" s="55">
        <f t="shared" si="133"/>
        <v>0</v>
      </c>
      <c r="AC225" s="55">
        <f t="shared" si="129"/>
        <v>0</v>
      </c>
      <c r="AD225" s="55">
        <f t="shared" si="134"/>
        <v>0</v>
      </c>
      <c r="AE225" s="55">
        <f t="shared" si="130"/>
        <v>0</v>
      </c>
      <c r="AF225" s="55">
        <f t="shared" si="135"/>
        <v>0</v>
      </c>
      <c r="AG225" s="55">
        <f t="shared" si="136"/>
        <v>5</v>
      </c>
      <c r="AH225" s="55">
        <f t="shared" si="137"/>
        <v>5</v>
      </c>
      <c r="AI225" s="55">
        <f t="shared" si="138"/>
        <v>0</v>
      </c>
      <c r="AJ225" s="55">
        <f t="shared" si="139"/>
        <v>0</v>
      </c>
      <c r="AK225" s="56">
        <f t="shared" si="140"/>
        <v>0</v>
      </c>
      <c r="AL225" s="56">
        <f t="shared" si="141"/>
        <v>0</v>
      </c>
      <c r="AM225" s="57">
        <f t="shared" si="142"/>
        <v>0</v>
      </c>
      <c r="AN225" s="58">
        <f t="shared" si="143"/>
        <v>0</v>
      </c>
      <c r="AO225" s="59">
        <v>41326</v>
      </c>
      <c r="AP225" s="13" t="s">
        <v>50</v>
      </c>
      <c r="AR225" s="13" t="str">
        <f t="shared" si="122"/>
        <v>PRAT</v>
      </c>
      <c r="AS225" s="13" t="str">
        <f t="shared" si="123"/>
        <v>Maurice</v>
      </c>
      <c r="AT225" s="13" t="str">
        <f t="shared" si="124"/>
        <v>EC Saint Priest</v>
      </c>
      <c r="AU225" s="227">
        <f t="shared" si="121"/>
        <v>15918</v>
      </c>
      <c r="AV225" s="105" t="str">
        <f t="shared" si="125"/>
        <v>69</v>
      </c>
      <c r="AW225" s="13">
        <f t="shared" si="126"/>
        <v>5</v>
      </c>
      <c r="AX225" s="13">
        <f t="shared" si="127"/>
        <v>0</v>
      </c>
      <c r="AY225" s="13">
        <f t="shared" si="128"/>
        <v>0</v>
      </c>
    </row>
    <row r="226" spans="1:51" ht="13.5" customHeight="1" x14ac:dyDescent="0.25">
      <c r="A226" s="66" t="s">
        <v>111</v>
      </c>
      <c r="B226" s="67" t="s">
        <v>101</v>
      </c>
      <c r="C226" s="68" t="s">
        <v>105</v>
      </c>
      <c r="D226" s="69" t="s">
        <v>39</v>
      </c>
      <c r="E226" s="70">
        <v>17927</v>
      </c>
      <c r="F226" s="71"/>
      <c r="G226" s="72"/>
      <c r="H226" s="72"/>
      <c r="I226" s="73"/>
      <c r="J226" s="72"/>
      <c r="K226" s="72"/>
      <c r="L226" s="74"/>
      <c r="M226" s="74"/>
      <c r="N226" s="72"/>
      <c r="O226" s="72"/>
      <c r="P226" s="73"/>
      <c r="Q226" s="72"/>
      <c r="R226" s="72"/>
      <c r="S226" s="74"/>
      <c r="T226" s="74" t="s">
        <v>56</v>
      </c>
      <c r="U226" s="75"/>
      <c r="V226" s="74"/>
      <c r="W226" s="76"/>
      <c r="X226" s="77">
        <f t="shared" si="89"/>
        <v>0</v>
      </c>
      <c r="Y226" s="78">
        <f t="shared" si="90"/>
        <v>0</v>
      </c>
      <c r="Z226" s="79">
        <f t="shared" si="131"/>
        <v>0</v>
      </c>
      <c r="AA226" s="79">
        <f t="shared" si="132"/>
        <v>0</v>
      </c>
      <c r="AB226" s="79">
        <f t="shared" si="133"/>
        <v>0</v>
      </c>
      <c r="AC226" s="79">
        <f t="shared" si="129"/>
        <v>0</v>
      </c>
      <c r="AD226" s="79">
        <f t="shared" si="134"/>
        <v>0</v>
      </c>
      <c r="AE226" s="79">
        <f t="shared" si="130"/>
        <v>0</v>
      </c>
      <c r="AF226" s="79">
        <f t="shared" si="135"/>
        <v>0</v>
      </c>
      <c r="AG226" s="79">
        <f t="shared" si="136"/>
        <v>5</v>
      </c>
      <c r="AH226" s="79">
        <f t="shared" si="137"/>
        <v>5</v>
      </c>
      <c r="AI226" s="79">
        <f t="shared" si="138"/>
        <v>0</v>
      </c>
      <c r="AJ226" s="79">
        <f t="shared" si="139"/>
        <v>0</v>
      </c>
      <c r="AK226" s="80">
        <f t="shared" si="140"/>
        <v>0</v>
      </c>
      <c r="AL226" s="80">
        <f t="shared" si="141"/>
        <v>0</v>
      </c>
      <c r="AM226" s="81">
        <f t="shared" si="142"/>
        <v>0</v>
      </c>
      <c r="AN226" s="77">
        <f t="shared" si="143"/>
        <v>0</v>
      </c>
      <c r="AO226" s="82">
        <v>41357</v>
      </c>
      <c r="AP226" s="15"/>
      <c r="AQ226" s="15" t="s">
        <v>127</v>
      </c>
      <c r="AR226" s="13" t="str">
        <f t="shared" si="122"/>
        <v>PREAUD</v>
      </c>
      <c r="AS226" s="13" t="str">
        <f t="shared" si="123"/>
        <v>Robert</v>
      </c>
      <c r="AT226" s="13" t="str">
        <f t="shared" si="124"/>
        <v>CO Roannais</v>
      </c>
      <c r="AU226" s="227">
        <f t="shared" si="121"/>
        <v>17927</v>
      </c>
      <c r="AV226" s="105" t="str">
        <f t="shared" si="125"/>
        <v>42</v>
      </c>
      <c r="AW226" s="13">
        <f t="shared" si="126"/>
        <v>5</v>
      </c>
      <c r="AX226" s="13">
        <f t="shared" si="127"/>
        <v>0</v>
      </c>
      <c r="AY226" s="13">
        <f t="shared" si="128"/>
        <v>0</v>
      </c>
    </row>
    <row r="227" spans="1:51" ht="13.5" customHeight="1" x14ac:dyDescent="0.25">
      <c r="A227" s="44" t="s">
        <v>112</v>
      </c>
      <c r="B227" s="45" t="s">
        <v>113</v>
      </c>
      <c r="C227" s="46" t="s">
        <v>105</v>
      </c>
      <c r="D227" s="47" t="s">
        <v>39</v>
      </c>
      <c r="E227" s="48">
        <v>27055</v>
      </c>
      <c r="F227" s="49"/>
      <c r="G227" s="50"/>
      <c r="H227" s="50"/>
      <c r="I227" s="51"/>
      <c r="J227" s="50"/>
      <c r="K227" s="50"/>
      <c r="L227" s="52"/>
      <c r="M227" s="52"/>
      <c r="N227" s="50"/>
      <c r="O227" s="50"/>
      <c r="P227" s="51"/>
      <c r="Q227" s="50"/>
      <c r="R227" s="50"/>
      <c r="S227" s="52" t="s">
        <v>56</v>
      </c>
      <c r="T227" s="52"/>
      <c r="U227" s="53"/>
      <c r="V227" s="52"/>
      <c r="W227" s="54"/>
      <c r="X227" s="58">
        <f t="shared" si="89"/>
        <v>0</v>
      </c>
      <c r="Y227" s="65">
        <f t="shared" si="90"/>
        <v>0</v>
      </c>
      <c r="Z227" s="55">
        <f t="shared" si="131"/>
        <v>0</v>
      </c>
      <c r="AA227" s="55">
        <f t="shared" si="132"/>
        <v>0</v>
      </c>
      <c r="AB227" s="55">
        <f t="shared" si="133"/>
        <v>0</v>
      </c>
      <c r="AC227" s="55">
        <f t="shared" si="129"/>
        <v>0</v>
      </c>
      <c r="AD227" s="55">
        <f t="shared" si="134"/>
        <v>0</v>
      </c>
      <c r="AE227" s="55">
        <f t="shared" si="130"/>
        <v>4</v>
      </c>
      <c r="AF227" s="55">
        <f t="shared" si="135"/>
        <v>4</v>
      </c>
      <c r="AG227" s="55">
        <f t="shared" si="136"/>
        <v>0</v>
      </c>
      <c r="AH227" s="55">
        <f t="shared" si="137"/>
        <v>0</v>
      </c>
      <c r="AI227" s="55">
        <f t="shared" si="138"/>
        <v>0</v>
      </c>
      <c r="AJ227" s="55">
        <f t="shared" si="139"/>
        <v>0</v>
      </c>
      <c r="AK227" s="56">
        <f t="shared" si="140"/>
        <v>0</v>
      </c>
      <c r="AL227" s="56">
        <f t="shared" si="141"/>
        <v>0</v>
      </c>
      <c r="AM227" s="57">
        <f t="shared" si="142"/>
        <v>0</v>
      </c>
      <c r="AN227" s="58">
        <f t="shared" si="143"/>
        <v>0</v>
      </c>
      <c r="AO227" s="59">
        <v>41310</v>
      </c>
      <c r="AP227" s="13" t="s">
        <v>50</v>
      </c>
      <c r="AR227" s="13" t="str">
        <f t="shared" si="122"/>
        <v>PROST</v>
      </c>
      <c r="AS227" s="13" t="str">
        <f t="shared" si="123"/>
        <v>Laurent</v>
      </c>
      <c r="AT227" s="13" t="str">
        <f t="shared" si="124"/>
        <v>CO Roannais</v>
      </c>
      <c r="AU227" s="227">
        <f t="shared" si="121"/>
        <v>27055</v>
      </c>
      <c r="AV227" s="105" t="str">
        <f t="shared" si="125"/>
        <v>42</v>
      </c>
      <c r="AW227" s="13">
        <f t="shared" si="126"/>
        <v>4</v>
      </c>
      <c r="AX227" s="13">
        <f t="shared" si="127"/>
        <v>0</v>
      </c>
      <c r="AY227" s="13">
        <f t="shared" si="128"/>
        <v>0</v>
      </c>
    </row>
    <row r="228" spans="1:51" ht="13.5" customHeight="1" x14ac:dyDescent="0.25">
      <c r="A228" s="66" t="s">
        <v>264</v>
      </c>
      <c r="B228" s="67" t="s">
        <v>61</v>
      </c>
      <c r="C228" s="68" t="s">
        <v>320</v>
      </c>
      <c r="D228" s="69" t="s">
        <v>23</v>
      </c>
      <c r="E228" s="70"/>
      <c r="F228" s="71"/>
      <c r="G228" s="72"/>
      <c r="H228" s="72"/>
      <c r="I228" s="73"/>
      <c r="J228" s="72"/>
      <c r="K228" s="72"/>
      <c r="L228" s="74" t="s">
        <v>56</v>
      </c>
      <c r="M228" s="74"/>
      <c r="N228" s="72"/>
      <c r="O228" s="72"/>
      <c r="P228" s="73"/>
      <c r="Q228" s="72"/>
      <c r="R228" s="72"/>
      <c r="S228" s="74"/>
      <c r="T228" s="74"/>
      <c r="U228" s="75"/>
      <c r="V228" s="74"/>
      <c r="W228" s="76"/>
      <c r="X228" s="77">
        <f t="shared" si="89"/>
        <v>0</v>
      </c>
      <c r="Y228" s="78">
        <f t="shared" si="90"/>
        <v>0</v>
      </c>
      <c r="Z228" s="79">
        <f t="shared" si="131"/>
        <v>0</v>
      </c>
      <c r="AA228" s="79">
        <f t="shared" si="132"/>
        <v>0</v>
      </c>
      <c r="AB228" s="79">
        <f t="shared" si="133"/>
        <v>0</v>
      </c>
      <c r="AC228" s="79">
        <f t="shared" si="129"/>
        <v>0</v>
      </c>
      <c r="AD228" s="79">
        <f t="shared" si="134"/>
        <v>0</v>
      </c>
      <c r="AE228" s="79">
        <f t="shared" si="130"/>
        <v>0</v>
      </c>
      <c r="AF228" s="79">
        <f t="shared" si="135"/>
        <v>0</v>
      </c>
      <c r="AG228" s="79">
        <f t="shared" si="136"/>
        <v>5</v>
      </c>
      <c r="AH228" s="79">
        <f t="shared" si="137"/>
        <v>5</v>
      </c>
      <c r="AI228" s="79">
        <f t="shared" si="138"/>
        <v>0</v>
      </c>
      <c r="AJ228" s="79">
        <f t="shared" si="139"/>
        <v>0</v>
      </c>
      <c r="AK228" s="80">
        <f t="shared" si="140"/>
        <v>0</v>
      </c>
      <c r="AL228" s="80">
        <f t="shared" si="141"/>
        <v>0</v>
      </c>
      <c r="AM228" s="81">
        <f t="shared" si="142"/>
        <v>0</v>
      </c>
      <c r="AN228" s="77">
        <f t="shared" si="143"/>
        <v>0</v>
      </c>
      <c r="AO228" s="82">
        <v>41353</v>
      </c>
      <c r="AP228" s="13" t="s">
        <v>50</v>
      </c>
      <c r="AQ228" s="13" t="s">
        <v>456</v>
      </c>
      <c r="AR228" s="13" t="str">
        <f t="shared" si="122"/>
        <v>QUIVET</v>
      </c>
      <c r="AS228" s="13" t="str">
        <f t="shared" si="123"/>
        <v>Alain</v>
      </c>
      <c r="AT228" s="13" t="str">
        <f t="shared" si="124"/>
        <v>CC Replonges</v>
      </c>
      <c r="AU228" s="227">
        <f t="shared" si="121"/>
        <v>0</v>
      </c>
      <c r="AV228" s="105" t="str">
        <f t="shared" si="125"/>
        <v>01</v>
      </c>
      <c r="AW228" s="13">
        <f t="shared" si="126"/>
        <v>5</v>
      </c>
      <c r="AX228" s="13">
        <f t="shared" si="127"/>
        <v>0</v>
      </c>
      <c r="AY228" s="13">
        <f t="shared" si="128"/>
        <v>0</v>
      </c>
    </row>
    <row r="229" spans="1:51" ht="13.5" customHeight="1" x14ac:dyDescent="0.25">
      <c r="A229" s="44" t="s">
        <v>491</v>
      </c>
      <c r="B229" s="45" t="s">
        <v>131</v>
      </c>
      <c r="C229" s="46" t="s">
        <v>77</v>
      </c>
      <c r="D229" s="47" t="s">
        <v>39</v>
      </c>
      <c r="E229" s="48">
        <v>24950</v>
      </c>
      <c r="F229" s="49"/>
      <c r="G229" s="50"/>
      <c r="H229" s="50"/>
      <c r="I229" s="51"/>
      <c r="J229" s="50"/>
      <c r="K229" s="50"/>
      <c r="L229" s="52"/>
      <c r="M229" s="52"/>
      <c r="N229" s="50"/>
      <c r="O229" s="50"/>
      <c r="P229" s="51"/>
      <c r="Q229" s="50"/>
      <c r="R229" s="50"/>
      <c r="S229" s="52"/>
      <c r="T229" s="52" t="s">
        <v>56</v>
      </c>
      <c r="U229" s="53"/>
      <c r="V229" s="52"/>
      <c r="W229" s="54"/>
      <c r="X229" s="58">
        <f t="shared" si="89"/>
        <v>0</v>
      </c>
      <c r="Y229" s="65">
        <f t="shared" si="90"/>
        <v>0</v>
      </c>
      <c r="Z229" s="55">
        <f t="shared" si="131"/>
        <v>0</v>
      </c>
      <c r="AA229" s="55">
        <f t="shared" si="132"/>
        <v>0</v>
      </c>
      <c r="AB229" s="55">
        <f t="shared" si="133"/>
        <v>0</v>
      </c>
      <c r="AC229" s="55">
        <f t="shared" si="129"/>
        <v>0</v>
      </c>
      <c r="AD229" s="55">
        <f t="shared" si="134"/>
        <v>0</v>
      </c>
      <c r="AE229" s="55">
        <f t="shared" si="130"/>
        <v>0</v>
      </c>
      <c r="AF229" s="55">
        <f t="shared" si="135"/>
        <v>0</v>
      </c>
      <c r="AG229" s="55">
        <f t="shared" si="136"/>
        <v>5</v>
      </c>
      <c r="AH229" s="55">
        <f t="shared" si="137"/>
        <v>5</v>
      </c>
      <c r="AI229" s="55">
        <f t="shared" si="138"/>
        <v>0</v>
      </c>
      <c r="AJ229" s="55">
        <f t="shared" si="139"/>
        <v>0</v>
      </c>
      <c r="AK229" s="56">
        <f t="shared" si="140"/>
        <v>0</v>
      </c>
      <c r="AL229" s="56">
        <f t="shared" si="141"/>
        <v>0</v>
      </c>
      <c r="AM229" s="57">
        <f t="shared" si="142"/>
        <v>0</v>
      </c>
      <c r="AN229" s="58">
        <f t="shared" si="143"/>
        <v>0</v>
      </c>
      <c r="AO229" s="59">
        <v>41365</v>
      </c>
      <c r="AP229" s="13" t="s">
        <v>50</v>
      </c>
      <c r="AR229" s="13" t="str">
        <f t="shared" si="122"/>
        <v>RAVIER</v>
      </c>
      <c r="AS229" s="13" t="str">
        <f t="shared" si="123"/>
        <v>Marcel</v>
      </c>
      <c r="AT229" s="13" t="str">
        <f t="shared" si="124"/>
        <v>CSADN Roanne</v>
      </c>
      <c r="AU229" s="227">
        <f t="shared" si="121"/>
        <v>24950</v>
      </c>
      <c r="AV229" s="105" t="str">
        <f t="shared" si="125"/>
        <v>42</v>
      </c>
      <c r="AW229" s="13">
        <f t="shared" si="126"/>
        <v>5</v>
      </c>
      <c r="AX229" s="13">
        <f t="shared" si="127"/>
        <v>0</v>
      </c>
      <c r="AY229" s="13">
        <f t="shared" si="128"/>
        <v>0</v>
      </c>
    </row>
    <row r="230" spans="1:51" ht="13.5" customHeight="1" x14ac:dyDescent="0.25">
      <c r="A230" s="66" t="s">
        <v>1392</v>
      </c>
      <c r="B230" s="67" t="s">
        <v>166</v>
      </c>
      <c r="C230" s="68" t="s">
        <v>49</v>
      </c>
      <c r="D230" s="69" t="s">
        <v>29</v>
      </c>
      <c r="E230" s="70">
        <v>20974</v>
      </c>
      <c r="F230" s="71"/>
      <c r="G230" s="72"/>
      <c r="H230" s="72"/>
      <c r="I230" s="73"/>
      <c r="J230" s="72"/>
      <c r="K230" s="72"/>
      <c r="L230" s="74" t="s">
        <v>56</v>
      </c>
      <c r="M230" s="74"/>
      <c r="N230" s="72"/>
      <c r="O230" s="72"/>
      <c r="P230" s="73"/>
      <c r="Q230" s="72"/>
      <c r="R230" s="72"/>
      <c r="S230" s="74"/>
      <c r="T230" s="74"/>
      <c r="U230" s="75"/>
      <c r="V230" s="74"/>
      <c r="W230" s="76"/>
      <c r="X230" s="77">
        <f t="shared" si="89"/>
        <v>0</v>
      </c>
      <c r="Y230" s="78">
        <f t="shared" si="90"/>
        <v>0</v>
      </c>
      <c r="Z230" s="79">
        <f t="shared" si="131"/>
        <v>0</v>
      </c>
      <c r="AA230" s="79">
        <f t="shared" si="132"/>
        <v>0</v>
      </c>
      <c r="AB230" s="79">
        <f t="shared" si="133"/>
        <v>0</v>
      </c>
      <c r="AC230" s="79">
        <f t="shared" si="129"/>
        <v>0</v>
      </c>
      <c r="AD230" s="79">
        <f t="shared" si="134"/>
        <v>0</v>
      </c>
      <c r="AE230" s="79">
        <f t="shared" si="130"/>
        <v>0</v>
      </c>
      <c r="AF230" s="79">
        <f t="shared" si="135"/>
        <v>0</v>
      </c>
      <c r="AG230" s="79">
        <f t="shared" si="136"/>
        <v>5</v>
      </c>
      <c r="AH230" s="79">
        <f t="shared" si="137"/>
        <v>5</v>
      </c>
      <c r="AI230" s="79">
        <f t="shared" si="138"/>
        <v>0</v>
      </c>
      <c r="AJ230" s="79">
        <f t="shared" si="139"/>
        <v>0</v>
      </c>
      <c r="AK230" s="80">
        <f t="shared" si="140"/>
        <v>0</v>
      </c>
      <c r="AL230" s="80">
        <f t="shared" si="141"/>
        <v>0</v>
      </c>
      <c r="AM230" s="81">
        <f t="shared" si="142"/>
        <v>0</v>
      </c>
      <c r="AN230" s="77">
        <f t="shared" si="143"/>
        <v>0</v>
      </c>
      <c r="AO230" s="82">
        <v>41384</v>
      </c>
      <c r="AP230" s="13" t="s">
        <v>50</v>
      </c>
      <c r="AR230" s="13" t="str">
        <f t="shared" si="122"/>
        <v>REBENAQUE</v>
      </c>
      <c r="AS230" s="13" t="str">
        <f t="shared" si="123"/>
        <v>Bernard</v>
      </c>
      <c r="AT230" s="13" t="str">
        <f t="shared" si="124"/>
        <v>Gleizé CC</v>
      </c>
      <c r="AU230" s="227">
        <f t="shared" si="121"/>
        <v>20974</v>
      </c>
      <c r="AV230" s="105" t="str">
        <f t="shared" si="125"/>
        <v>69</v>
      </c>
      <c r="AW230" s="13">
        <f t="shared" si="126"/>
        <v>5</v>
      </c>
      <c r="AX230" s="13">
        <f t="shared" si="127"/>
        <v>0</v>
      </c>
      <c r="AY230" s="13">
        <f t="shared" si="128"/>
        <v>0</v>
      </c>
    </row>
    <row r="231" spans="1:51" ht="13.5" customHeight="1" x14ac:dyDescent="0.25">
      <c r="A231" s="44" t="s">
        <v>391</v>
      </c>
      <c r="B231" s="45" t="s">
        <v>17</v>
      </c>
      <c r="C231" s="46" t="s">
        <v>49</v>
      </c>
      <c r="D231" s="47" t="s">
        <v>29</v>
      </c>
      <c r="E231" s="48">
        <v>30088</v>
      </c>
      <c r="F231" s="49"/>
      <c r="G231" s="50"/>
      <c r="H231" s="50"/>
      <c r="I231" s="51"/>
      <c r="J231" s="50"/>
      <c r="K231" s="50" t="s">
        <v>56</v>
      </c>
      <c r="L231" s="52"/>
      <c r="M231" s="52"/>
      <c r="N231" s="50"/>
      <c r="O231" s="50"/>
      <c r="P231" s="51"/>
      <c r="Q231" s="50"/>
      <c r="R231" s="50"/>
      <c r="S231" s="52"/>
      <c r="T231" s="52"/>
      <c r="U231" s="53"/>
      <c r="V231" s="52"/>
      <c r="W231" s="54"/>
      <c r="X231" s="58">
        <f t="shared" si="89"/>
        <v>0</v>
      </c>
      <c r="Y231" s="65">
        <f t="shared" si="90"/>
        <v>0</v>
      </c>
      <c r="Z231" s="55">
        <f t="shared" si="131"/>
        <v>0</v>
      </c>
      <c r="AA231" s="55">
        <f t="shared" si="132"/>
        <v>0</v>
      </c>
      <c r="AB231" s="55">
        <f t="shared" si="133"/>
        <v>0</v>
      </c>
      <c r="AC231" s="55">
        <f t="shared" si="129"/>
        <v>0</v>
      </c>
      <c r="AD231" s="55">
        <f t="shared" si="134"/>
        <v>0</v>
      </c>
      <c r="AE231" s="55">
        <f t="shared" si="130"/>
        <v>4</v>
      </c>
      <c r="AF231" s="55">
        <f t="shared" si="135"/>
        <v>4</v>
      </c>
      <c r="AG231" s="55">
        <f t="shared" si="136"/>
        <v>0</v>
      </c>
      <c r="AH231" s="55">
        <f t="shared" si="137"/>
        <v>0</v>
      </c>
      <c r="AI231" s="55">
        <f t="shared" si="138"/>
        <v>0</v>
      </c>
      <c r="AJ231" s="55">
        <f t="shared" si="139"/>
        <v>0</v>
      </c>
      <c r="AK231" s="56">
        <f t="shared" si="140"/>
        <v>0</v>
      </c>
      <c r="AL231" s="56">
        <f t="shared" si="141"/>
        <v>0</v>
      </c>
      <c r="AM231" s="57">
        <f t="shared" si="142"/>
        <v>0</v>
      </c>
      <c r="AN231" s="58">
        <f t="shared" si="143"/>
        <v>0</v>
      </c>
      <c r="AO231" s="59">
        <v>41344</v>
      </c>
      <c r="AP231" s="13" t="s">
        <v>50</v>
      </c>
      <c r="AR231" s="13" t="str">
        <f t="shared" si="122"/>
        <v>RENAUD</v>
      </c>
      <c r="AS231" s="13" t="str">
        <f t="shared" si="123"/>
        <v>Stéphane</v>
      </c>
      <c r="AT231" s="13" t="str">
        <f t="shared" si="124"/>
        <v>Gleizé CC</v>
      </c>
      <c r="AU231" s="227">
        <f t="shared" si="121"/>
        <v>30088</v>
      </c>
      <c r="AV231" s="105" t="str">
        <f t="shared" si="125"/>
        <v>69</v>
      </c>
      <c r="AW231" s="13">
        <f t="shared" si="126"/>
        <v>4</v>
      </c>
      <c r="AX231" s="13">
        <f t="shared" si="127"/>
        <v>0</v>
      </c>
      <c r="AY231" s="13">
        <f t="shared" si="128"/>
        <v>0</v>
      </c>
    </row>
    <row r="232" spans="1:51" ht="13.5" customHeight="1" x14ac:dyDescent="0.25">
      <c r="A232" s="66" t="s">
        <v>265</v>
      </c>
      <c r="B232" s="67" t="s">
        <v>266</v>
      </c>
      <c r="C232" s="68" t="s">
        <v>331</v>
      </c>
      <c r="D232" s="69" t="s">
        <v>29</v>
      </c>
      <c r="E232" s="70">
        <v>24029</v>
      </c>
      <c r="F232" s="71"/>
      <c r="G232" s="72"/>
      <c r="H232" s="72"/>
      <c r="I232" s="73" t="s">
        <v>56</v>
      </c>
      <c r="J232" s="72"/>
      <c r="K232" s="72"/>
      <c r="L232" s="74"/>
      <c r="M232" s="74"/>
      <c r="N232" s="72"/>
      <c r="O232" s="72"/>
      <c r="P232" s="73"/>
      <c r="Q232" s="72"/>
      <c r="R232" s="72"/>
      <c r="S232" s="74"/>
      <c r="T232" s="74"/>
      <c r="U232" s="75"/>
      <c r="V232" s="74"/>
      <c r="W232" s="76"/>
      <c r="X232" s="77">
        <f t="shared" si="89"/>
        <v>0</v>
      </c>
      <c r="Y232" s="78">
        <f t="shared" si="90"/>
        <v>0</v>
      </c>
      <c r="Z232" s="79">
        <f t="shared" si="131"/>
        <v>0</v>
      </c>
      <c r="AA232" s="79">
        <f t="shared" si="132"/>
        <v>2</v>
      </c>
      <c r="AB232" s="79">
        <f t="shared" si="133"/>
        <v>2</v>
      </c>
      <c r="AC232" s="79">
        <f t="shared" si="129"/>
        <v>0</v>
      </c>
      <c r="AD232" s="79">
        <f t="shared" si="134"/>
        <v>0</v>
      </c>
      <c r="AE232" s="79">
        <f t="shared" si="130"/>
        <v>0</v>
      </c>
      <c r="AF232" s="79">
        <f t="shared" si="135"/>
        <v>0</v>
      </c>
      <c r="AG232" s="79">
        <f t="shared" si="136"/>
        <v>0</v>
      </c>
      <c r="AH232" s="79">
        <f t="shared" si="137"/>
        <v>0</v>
      </c>
      <c r="AI232" s="79">
        <f t="shared" si="138"/>
        <v>0</v>
      </c>
      <c r="AJ232" s="79">
        <f t="shared" si="139"/>
        <v>0</v>
      </c>
      <c r="AK232" s="80">
        <f t="shared" si="140"/>
        <v>0</v>
      </c>
      <c r="AL232" s="80">
        <f t="shared" si="141"/>
        <v>0</v>
      </c>
      <c r="AM232" s="81">
        <f t="shared" si="142"/>
        <v>0</v>
      </c>
      <c r="AN232" s="77">
        <f t="shared" si="143"/>
        <v>0</v>
      </c>
      <c r="AO232" s="82">
        <v>41342</v>
      </c>
      <c r="AP232" s="13" t="s">
        <v>50</v>
      </c>
      <c r="AR232" s="13" t="str">
        <f t="shared" si="122"/>
        <v>RICHARD</v>
      </c>
      <c r="AS232" s="13" t="str">
        <f t="shared" si="123"/>
        <v>Stanislas</v>
      </c>
      <c r="AT232" s="13" t="str">
        <f t="shared" si="124"/>
        <v>SC Manissieux</v>
      </c>
      <c r="AU232" s="227">
        <f t="shared" si="121"/>
        <v>24029</v>
      </c>
      <c r="AV232" s="105" t="str">
        <f t="shared" si="125"/>
        <v>69</v>
      </c>
      <c r="AW232" s="13">
        <f t="shared" si="126"/>
        <v>2</v>
      </c>
      <c r="AX232" s="13">
        <f t="shared" si="127"/>
        <v>0</v>
      </c>
      <c r="AY232" s="13">
        <f t="shared" si="128"/>
        <v>0</v>
      </c>
    </row>
    <row r="233" spans="1:51" ht="13.5" customHeight="1" x14ac:dyDescent="0.25">
      <c r="A233" s="44" t="s">
        <v>355</v>
      </c>
      <c r="B233" s="45" t="s">
        <v>136</v>
      </c>
      <c r="C233" s="46" t="s">
        <v>42</v>
      </c>
      <c r="D233" s="47" t="s">
        <v>43</v>
      </c>
      <c r="E233" s="48">
        <v>23886</v>
      </c>
      <c r="F233" s="49"/>
      <c r="G233" s="50"/>
      <c r="H233" s="50"/>
      <c r="I233" s="51"/>
      <c r="J233" s="50"/>
      <c r="K233" s="50"/>
      <c r="L233" s="52" t="s">
        <v>56</v>
      </c>
      <c r="M233" s="52"/>
      <c r="N233" s="50"/>
      <c r="O233" s="50"/>
      <c r="P233" s="51"/>
      <c r="Q233" s="50"/>
      <c r="R233" s="50"/>
      <c r="S233" s="52"/>
      <c r="T233" s="52"/>
      <c r="U233" s="53"/>
      <c r="V233" s="52"/>
      <c r="W233" s="54"/>
      <c r="X233" s="58">
        <f t="shared" ref="X233:X288" si="144">IF((F233="x"),0.5,0)</f>
        <v>0</v>
      </c>
      <c r="Y233" s="65">
        <f t="shared" ref="Y233:Y238" si="145">IF(OR(G233="X",P233="X",),1,0)</f>
        <v>0</v>
      </c>
      <c r="Z233" s="55">
        <f t="shared" si="131"/>
        <v>0</v>
      </c>
      <c r="AA233" s="55">
        <f t="shared" si="132"/>
        <v>0</v>
      </c>
      <c r="AB233" s="55">
        <f t="shared" si="133"/>
        <v>0</v>
      </c>
      <c r="AC233" s="55">
        <f t="shared" si="129"/>
        <v>0</v>
      </c>
      <c r="AD233" s="55">
        <f t="shared" si="134"/>
        <v>0</v>
      </c>
      <c r="AE233" s="55">
        <f t="shared" si="130"/>
        <v>0</v>
      </c>
      <c r="AF233" s="55">
        <f t="shared" si="135"/>
        <v>0</v>
      </c>
      <c r="AG233" s="55">
        <f t="shared" si="136"/>
        <v>5</v>
      </c>
      <c r="AH233" s="55">
        <f t="shared" si="137"/>
        <v>5</v>
      </c>
      <c r="AI233" s="55">
        <f t="shared" si="138"/>
        <v>0</v>
      </c>
      <c r="AJ233" s="55">
        <f t="shared" si="139"/>
        <v>0</v>
      </c>
      <c r="AK233" s="56">
        <f t="shared" si="140"/>
        <v>0</v>
      </c>
      <c r="AL233" s="56">
        <f t="shared" si="141"/>
        <v>0</v>
      </c>
      <c r="AM233" s="57">
        <f t="shared" si="142"/>
        <v>0</v>
      </c>
      <c r="AN233" s="58">
        <f t="shared" si="143"/>
        <v>0</v>
      </c>
      <c r="AO233" s="59">
        <v>41351</v>
      </c>
      <c r="AP233" s="13" t="s">
        <v>50</v>
      </c>
      <c r="AR233" s="13" t="str">
        <f t="shared" si="122"/>
        <v>RIGOMIER</v>
      </c>
      <c r="AS233" s="13" t="str">
        <f t="shared" si="123"/>
        <v>Vincent</v>
      </c>
      <c r="AT233" s="13" t="str">
        <f t="shared" si="124"/>
        <v>CC Bioux</v>
      </c>
      <c r="AU233" s="227">
        <f t="shared" si="121"/>
        <v>23886</v>
      </c>
      <c r="AV233" s="105" t="str">
        <f t="shared" si="125"/>
        <v>71</v>
      </c>
      <c r="AW233" s="13">
        <f t="shared" si="126"/>
        <v>5</v>
      </c>
      <c r="AX233" s="13">
        <f t="shared" si="127"/>
        <v>0</v>
      </c>
      <c r="AY233" s="13">
        <f t="shared" si="128"/>
        <v>0</v>
      </c>
    </row>
    <row r="234" spans="1:51" ht="13.5" customHeight="1" x14ac:dyDescent="0.25">
      <c r="A234" s="66" t="s">
        <v>267</v>
      </c>
      <c r="B234" s="67" t="s">
        <v>81</v>
      </c>
      <c r="C234" s="68" t="s">
        <v>322</v>
      </c>
      <c r="D234" s="69" t="s">
        <v>39</v>
      </c>
      <c r="E234" s="70">
        <v>19348</v>
      </c>
      <c r="F234" s="71"/>
      <c r="G234" s="72"/>
      <c r="H234" s="72"/>
      <c r="I234" s="73"/>
      <c r="J234" s="72"/>
      <c r="K234" s="72"/>
      <c r="L234" s="74"/>
      <c r="M234" s="74"/>
      <c r="N234" s="72"/>
      <c r="O234" s="72"/>
      <c r="P234" s="73"/>
      <c r="Q234" s="72"/>
      <c r="R234" s="72"/>
      <c r="S234" s="74"/>
      <c r="T234" s="74" t="s">
        <v>56</v>
      </c>
      <c r="U234" s="75"/>
      <c r="V234" s="74"/>
      <c r="W234" s="76"/>
      <c r="X234" s="77">
        <f t="shared" si="144"/>
        <v>0</v>
      </c>
      <c r="Y234" s="78">
        <f t="shared" si="145"/>
        <v>0</v>
      </c>
      <c r="Z234" s="79">
        <f t="shared" si="131"/>
        <v>0</v>
      </c>
      <c r="AA234" s="79">
        <f t="shared" si="132"/>
        <v>0</v>
      </c>
      <c r="AB234" s="79">
        <f t="shared" si="133"/>
        <v>0</v>
      </c>
      <c r="AC234" s="79">
        <f t="shared" si="129"/>
        <v>0</v>
      </c>
      <c r="AD234" s="79">
        <f t="shared" si="134"/>
        <v>0</v>
      </c>
      <c r="AE234" s="79">
        <f t="shared" si="130"/>
        <v>0</v>
      </c>
      <c r="AF234" s="79">
        <f t="shared" si="135"/>
        <v>0</v>
      </c>
      <c r="AG234" s="79">
        <f t="shared" si="136"/>
        <v>5</v>
      </c>
      <c r="AH234" s="79">
        <f t="shared" si="137"/>
        <v>5</v>
      </c>
      <c r="AI234" s="79">
        <f t="shared" si="138"/>
        <v>0</v>
      </c>
      <c r="AJ234" s="79">
        <f t="shared" si="139"/>
        <v>0</v>
      </c>
      <c r="AK234" s="80">
        <f t="shared" si="140"/>
        <v>0</v>
      </c>
      <c r="AL234" s="80">
        <f t="shared" si="141"/>
        <v>0</v>
      </c>
      <c r="AM234" s="81">
        <f t="shared" si="142"/>
        <v>0</v>
      </c>
      <c r="AN234" s="77">
        <f t="shared" si="143"/>
        <v>0</v>
      </c>
      <c r="AO234" s="82">
        <v>41359</v>
      </c>
      <c r="AP234" s="13" t="s">
        <v>50</v>
      </c>
      <c r="AR234" s="13" t="str">
        <f t="shared" si="122"/>
        <v>RIVOIRE</v>
      </c>
      <c r="AS234" s="13" t="str">
        <f t="shared" si="123"/>
        <v>Gérard</v>
      </c>
      <c r="AT234" s="13" t="str">
        <f t="shared" si="124"/>
        <v>CSADN Roanne Mably</v>
      </c>
      <c r="AU234" s="227">
        <f t="shared" si="121"/>
        <v>19348</v>
      </c>
      <c r="AV234" s="105" t="str">
        <f t="shared" si="125"/>
        <v>42</v>
      </c>
      <c r="AW234" s="13">
        <f t="shared" si="126"/>
        <v>5</v>
      </c>
      <c r="AX234" s="13">
        <f t="shared" si="127"/>
        <v>0</v>
      </c>
      <c r="AY234" s="13">
        <f t="shared" si="128"/>
        <v>0</v>
      </c>
    </row>
    <row r="235" spans="1:51" ht="13.5" customHeight="1" x14ac:dyDescent="0.25">
      <c r="A235" s="44" t="s">
        <v>114</v>
      </c>
      <c r="B235" s="45" t="s">
        <v>115</v>
      </c>
      <c r="C235" s="46" t="s">
        <v>105</v>
      </c>
      <c r="D235" s="47" t="s">
        <v>39</v>
      </c>
      <c r="E235" s="48">
        <v>29311</v>
      </c>
      <c r="F235" s="49"/>
      <c r="G235" s="50"/>
      <c r="H235" s="50"/>
      <c r="I235" s="51"/>
      <c r="J235" s="50"/>
      <c r="K235" s="50"/>
      <c r="L235" s="52"/>
      <c r="M235" s="52"/>
      <c r="N235" s="50"/>
      <c r="O235" s="50"/>
      <c r="P235" s="51"/>
      <c r="Q235" s="50"/>
      <c r="R235" s="50"/>
      <c r="S235" s="52" t="s">
        <v>56</v>
      </c>
      <c r="T235" s="52"/>
      <c r="U235" s="53"/>
      <c r="V235" s="52"/>
      <c r="W235" s="54"/>
      <c r="X235" s="58">
        <f t="shared" si="144"/>
        <v>0</v>
      </c>
      <c r="Y235" s="65">
        <f t="shared" si="145"/>
        <v>0</v>
      </c>
      <c r="Z235" s="55">
        <f t="shared" si="131"/>
        <v>0</v>
      </c>
      <c r="AA235" s="55">
        <f t="shared" si="132"/>
        <v>0</v>
      </c>
      <c r="AB235" s="55">
        <f t="shared" si="133"/>
        <v>0</v>
      </c>
      <c r="AC235" s="55">
        <f t="shared" si="129"/>
        <v>0</v>
      </c>
      <c r="AD235" s="55">
        <f t="shared" si="134"/>
        <v>0</v>
      </c>
      <c r="AE235" s="55">
        <f t="shared" si="130"/>
        <v>4</v>
      </c>
      <c r="AF235" s="55">
        <f t="shared" si="135"/>
        <v>4</v>
      </c>
      <c r="AG235" s="55">
        <f t="shared" si="136"/>
        <v>0</v>
      </c>
      <c r="AH235" s="55">
        <f t="shared" si="137"/>
        <v>0</v>
      </c>
      <c r="AI235" s="55">
        <f t="shared" si="138"/>
        <v>0</v>
      </c>
      <c r="AJ235" s="55">
        <f t="shared" si="139"/>
        <v>0</v>
      </c>
      <c r="AK235" s="56">
        <f t="shared" si="140"/>
        <v>0</v>
      </c>
      <c r="AL235" s="56">
        <f t="shared" si="141"/>
        <v>0</v>
      </c>
      <c r="AM235" s="57">
        <f t="shared" si="142"/>
        <v>0</v>
      </c>
      <c r="AN235" s="58">
        <f t="shared" si="143"/>
        <v>0</v>
      </c>
      <c r="AO235" s="59">
        <v>41310</v>
      </c>
      <c r="AP235" s="13" t="s">
        <v>50</v>
      </c>
      <c r="AR235" s="13" t="str">
        <f t="shared" si="122"/>
        <v>ROCHARD</v>
      </c>
      <c r="AS235" s="13" t="str">
        <f t="shared" si="123"/>
        <v>Nicolas</v>
      </c>
      <c r="AT235" s="13" t="str">
        <f t="shared" si="124"/>
        <v>CO Roannais</v>
      </c>
      <c r="AU235" s="227">
        <f t="shared" si="121"/>
        <v>29311</v>
      </c>
      <c r="AV235" s="105" t="str">
        <f t="shared" si="125"/>
        <v>42</v>
      </c>
      <c r="AW235" s="13">
        <f t="shared" si="126"/>
        <v>4</v>
      </c>
      <c r="AX235" s="13">
        <f t="shared" si="127"/>
        <v>0</v>
      </c>
      <c r="AY235" s="13">
        <f t="shared" si="128"/>
        <v>0</v>
      </c>
    </row>
    <row r="236" spans="1:51" ht="13.5" customHeight="1" x14ac:dyDescent="0.25">
      <c r="A236" s="66" t="s">
        <v>366</v>
      </c>
      <c r="B236" s="67" t="s">
        <v>367</v>
      </c>
      <c r="C236" s="68" t="s">
        <v>309</v>
      </c>
      <c r="D236" s="69" t="s">
        <v>23</v>
      </c>
      <c r="E236" s="70">
        <v>24415</v>
      </c>
      <c r="F236" s="71"/>
      <c r="G236" s="72"/>
      <c r="H236" s="72"/>
      <c r="I236" s="73"/>
      <c r="J236" s="72"/>
      <c r="K236" s="72" t="s">
        <v>56</v>
      </c>
      <c r="L236" s="74"/>
      <c r="M236" s="74"/>
      <c r="N236" s="72"/>
      <c r="O236" s="72"/>
      <c r="P236" s="73"/>
      <c r="Q236" s="72"/>
      <c r="R236" s="72"/>
      <c r="S236" s="74"/>
      <c r="T236" s="74"/>
      <c r="U236" s="75"/>
      <c r="V236" s="74"/>
      <c r="W236" s="76"/>
      <c r="X236" s="77">
        <f t="shared" si="144"/>
        <v>0</v>
      </c>
      <c r="Y236" s="78">
        <f t="shared" si="145"/>
        <v>0</v>
      </c>
      <c r="Z236" s="79">
        <f t="shared" si="131"/>
        <v>0</v>
      </c>
      <c r="AA236" s="79">
        <f t="shared" si="132"/>
        <v>0</v>
      </c>
      <c r="AB236" s="79">
        <f t="shared" si="133"/>
        <v>0</v>
      </c>
      <c r="AC236" s="79">
        <f t="shared" si="129"/>
        <v>0</v>
      </c>
      <c r="AD236" s="79">
        <f t="shared" si="134"/>
        <v>0</v>
      </c>
      <c r="AE236" s="79">
        <f t="shared" si="130"/>
        <v>4</v>
      </c>
      <c r="AF236" s="79">
        <f t="shared" si="135"/>
        <v>4</v>
      </c>
      <c r="AG236" s="79">
        <f t="shared" si="136"/>
        <v>0</v>
      </c>
      <c r="AH236" s="79">
        <f t="shared" si="137"/>
        <v>0</v>
      </c>
      <c r="AI236" s="79">
        <f t="shared" si="138"/>
        <v>0</v>
      </c>
      <c r="AJ236" s="79">
        <f t="shared" si="139"/>
        <v>0</v>
      </c>
      <c r="AK236" s="80">
        <f t="shared" si="140"/>
        <v>0</v>
      </c>
      <c r="AL236" s="80">
        <f t="shared" si="141"/>
        <v>0</v>
      </c>
      <c r="AM236" s="81">
        <f t="shared" si="142"/>
        <v>0</v>
      </c>
      <c r="AN236" s="77">
        <f t="shared" si="143"/>
        <v>0</v>
      </c>
      <c r="AO236" s="82">
        <v>41339</v>
      </c>
      <c r="AP236" s="13" t="s">
        <v>50</v>
      </c>
      <c r="AR236" s="13" t="str">
        <f t="shared" si="122"/>
        <v>RODOT</v>
      </c>
      <c r="AS236" s="13" t="str">
        <f t="shared" si="123"/>
        <v>Jocelyn</v>
      </c>
      <c r="AT236" s="13" t="str">
        <f t="shared" si="124"/>
        <v>VC Druillat</v>
      </c>
      <c r="AU236" s="227">
        <f t="shared" si="121"/>
        <v>24415</v>
      </c>
      <c r="AV236" s="105" t="str">
        <f t="shared" si="125"/>
        <v>01</v>
      </c>
      <c r="AW236" s="13">
        <f t="shared" si="126"/>
        <v>4</v>
      </c>
      <c r="AX236" s="13">
        <f t="shared" si="127"/>
        <v>0</v>
      </c>
      <c r="AY236" s="13">
        <f t="shared" si="128"/>
        <v>0</v>
      </c>
    </row>
    <row r="237" spans="1:51" ht="13.5" customHeight="1" x14ac:dyDescent="0.25">
      <c r="A237" s="44" t="s">
        <v>1393</v>
      </c>
      <c r="B237" s="45" t="s">
        <v>1394</v>
      </c>
      <c r="C237" s="46" t="s">
        <v>1395</v>
      </c>
      <c r="D237" s="47" t="s">
        <v>1396</v>
      </c>
      <c r="E237" s="48">
        <v>16481</v>
      </c>
      <c r="F237" s="49"/>
      <c r="G237" s="50"/>
      <c r="H237" s="50"/>
      <c r="I237" s="51"/>
      <c r="J237" s="50"/>
      <c r="K237" s="50"/>
      <c r="L237" s="52" t="s">
        <v>56</v>
      </c>
      <c r="M237" s="52"/>
      <c r="N237" s="50"/>
      <c r="O237" s="50"/>
      <c r="P237" s="51"/>
      <c r="Q237" s="50"/>
      <c r="R237" s="50"/>
      <c r="S237" s="52"/>
      <c r="T237" s="52"/>
      <c r="U237" s="53"/>
      <c r="V237" s="52"/>
      <c r="W237" s="54"/>
      <c r="X237" s="58">
        <f t="shared" si="144"/>
        <v>0</v>
      </c>
      <c r="Y237" s="65">
        <f t="shared" si="145"/>
        <v>0</v>
      </c>
      <c r="Z237" s="55">
        <f t="shared" si="131"/>
        <v>0</v>
      </c>
      <c r="AA237" s="55">
        <f t="shared" si="132"/>
        <v>0</v>
      </c>
      <c r="AB237" s="55">
        <f t="shared" si="133"/>
        <v>0</v>
      </c>
      <c r="AC237" s="55">
        <f t="shared" si="129"/>
        <v>0</v>
      </c>
      <c r="AD237" s="55">
        <f t="shared" si="134"/>
        <v>0</v>
      </c>
      <c r="AE237" s="55">
        <f t="shared" si="130"/>
        <v>0</v>
      </c>
      <c r="AF237" s="55">
        <f t="shared" si="135"/>
        <v>0</v>
      </c>
      <c r="AG237" s="55">
        <f t="shared" si="136"/>
        <v>5</v>
      </c>
      <c r="AH237" s="55">
        <f t="shared" si="137"/>
        <v>5</v>
      </c>
      <c r="AI237" s="55">
        <f t="shared" si="138"/>
        <v>0</v>
      </c>
      <c r="AJ237" s="55">
        <f t="shared" si="139"/>
        <v>0</v>
      </c>
      <c r="AK237" s="56">
        <f t="shared" si="140"/>
        <v>0</v>
      </c>
      <c r="AL237" s="56">
        <f t="shared" si="141"/>
        <v>0</v>
      </c>
      <c r="AM237" s="57">
        <f t="shared" si="142"/>
        <v>0</v>
      </c>
      <c r="AN237" s="58">
        <f t="shared" si="143"/>
        <v>0</v>
      </c>
      <c r="AO237" s="59">
        <v>41381</v>
      </c>
      <c r="AP237" s="13" t="s">
        <v>50</v>
      </c>
      <c r="AR237" s="13" t="str">
        <f t="shared" si="122"/>
        <v>ROGE</v>
      </c>
      <c r="AS237" s="13" t="str">
        <f t="shared" si="123"/>
        <v>Jean-Guy</v>
      </c>
      <c r="AT237" s="13" t="str">
        <f t="shared" si="124"/>
        <v>AC Etaulais</v>
      </c>
      <c r="AU237" s="227">
        <f t="shared" si="121"/>
        <v>16481</v>
      </c>
      <c r="AV237" s="105" t="str">
        <f t="shared" si="125"/>
        <v>17</v>
      </c>
      <c r="AW237" s="13">
        <f t="shared" si="126"/>
        <v>5</v>
      </c>
      <c r="AX237" s="13">
        <f t="shared" si="127"/>
        <v>0</v>
      </c>
      <c r="AY237" s="13">
        <f t="shared" si="128"/>
        <v>0</v>
      </c>
    </row>
    <row r="238" spans="1:51" ht="13.5" customHeight="1" x14ac:dyDescent="0.25">
      <c r="A238" s="66" t="s">
        <v>425</v>
      </c>
      <c r="B238" s="67" t="s">
        <v>402</v>
      </c>
      <c r="C238" s="68" t="s">
        <v>414</v>
      </c>
      <c r="D238" s="69" t="s">
        <v>29</v>
      </c>
      <c r="E238" s="70">
        <v>31579</v>
      </c>
      <c r="F238" s="71"/>
      <c r="G238" s="72"/>
      <c r="H238" s="72"/>
      <c r="I238" s="73"/>
      <c r="J238" s="72"/>
      <c r="K238" s="72"/>
      <c r="L238" s="74"/>
      <c r="M238" s="74"/>
      <c r="N238" s="72"/>
      <c r="O238" s="72"/>
      <c r="P238" s="73"/>
      <c r="Q238" s="72"/>
      <c r="R238" s="72" t="s">
        <v>56</v>
      </c>
      <c r="S238" s="74"/>
      <c r="T238" s="74"/>
      <c r="U238" s="75"/>
      <c r="V238" s="74"/>
      <c r="W238" s="76"/>
      <c r="X238" s="77">
        <f t="shared" si="144"/>
        <v>0</v>
      </c>
      <c r="Y238" s="78">
        <f t="shared" si="145"/>
        <v>0</v>
      </c>
      <c r="Z238" s="79">
        <f t="shared" si="131"/>
        <v>0</v>
      </c>
      <c r="AA238" s="79">
        <f t="shared" si="132"/>
        <v>0</v>
      </c>
      <c r="AB238" s="79">
        <f t="shared" si="133"/>
        <v>0</v>
      </c>
      <c r="AC238" s="79">
        <f t="shared" si="129"/>
        <v>3</v>
      </c>
      <c r="AD238" s="79">
        <f t="shared" si="134"/>
        <v>3</v>
      </c>
      <c r="AE238" s="79">
        <f t="shared" si="130"/>
        <v>0</v>
      </c>
      <c r="AF238" s="79">
        <f t="shared" si="135"/>
        <v>0</v>
      </c>
      <c r="AG238" s="79">
        <f t="shared" si="136"/>
        <v>0</v>
      </c>
      <c r="AH238" s="79">
        <f t="shared" si="137"/>
        <v>0</v>
      </c>
      <c r="AI238" s="79">
        <f t="shared" si="138"/>
        <v>0</v>
      </c>
      <c r="AJ238" s="79">
        <f t="shared" si="139"/>
        <v>0</v>
      </c>
      <c r="AK238" s="80">
        <f t="shared" si="140"/>
        <v>0</v>
      </c>
      <c r="AL238" s="80">
        <f t="shared" si="141"/>
        <v>0</v>
      </c>
      <c r="AM238" s="81">
        <f t="shared" si="142"/>
        <v>0</v>
      </c>
      <c r="AN238" s="77">
        <f t="shared" si="143"/>
        <v>0</v>
      </c>
      <c r="AO238" s="82">
        <v>41351</v>
      </c>
      <c r="AP238" s="13" t="s">
        <v>50</v>
      </c>
      <c r="AR238" s="13" t="str">
        <f t="shared" si="122"/>
        <v>ROHDE</v>
      </c>
      <c r="AS238" s="13" t="str">
        <f t="shared" si="123"/>
        <v>Benoit</v>
      </c>
      <c r="AT238" s="13" t="str">
        <f t="shared" si="124"/>
        <v>AC Tarare POPEY</v>
      </c>
      <c r="AU238" s="227">
        <f t="shared" si="121"/>
        <v>31579</v>
      </c>
      <c r="AV238" s="105" t="str">
        <f t="shared" si="125"/>
        <v>69</v>
      </c>
      <c r="AW238" s="13">
        <f t="shared" si="126"/>
        <v>3</v>
      </c>
      <c r="AX238" s="13">
        <f t="shared" si="127"/>
        <v>0</v>
      </c>
      <c r="AY238" s="13">
        <f t="shared" si="128"/>
        <v>0</v>
      </c>
    </row>
    <row r="239" spans="1:51" ht="13.5" customHeight="1" x14ac:dyDescent="0.25">
      <c r="A239" s="44" t="s">
        <v>45</v>
      </c>
      <c r="B239" s="45" t="s">
        <v>44</v>
      </c>
      <c r="C239" s="46" t="s">
        <v>46</v>
      </c>
      <c r="D239" s="47" t="s">
        <v>29</v>
      </c>
      <c r="E239" s="48">
        <v>31196</v>
      </c>
      <c r="F239" s="49"/>
      <c r="G239" s="50" t="s">
        <v>56</v>
      </c>
      <c r="H239" s="50"/>
      <c r="I239" s="51" t="s">
        <v>56</v>
      </c>
      <c r="J239" s="50"/>
      <c r="K239" s="50"/>
      <c r="L239" s="52"/>
      <c r="M239" s="52"/>
      <c r="N239" s="50"/>
      <c r="O239" s="50"/>
      <c r="P239" s="51"/>
      <c r="Q239" s="50"/>
      <c r="R239" s="50"/>
      <c r="S239" s="52"/>
      <c r="T239" s="52"/>
      <c r="U239" s="53"/>
      <c r="V239" s="52"/>
      <c r="W239" s="54"/>
      <c r="X239" s="58">
        <f t="shared" si="144"/>
        <v>0</v>
      </c>
      <c r="Y239" s="65">
        <v>1</v>
      </c>
      <c r="Z239" s="55">
        <f t="shared" si="131"/>
        <v>1</v>
      </c>
      <c r="AA239" s="55">
        <f t="shared" si="132"/>
        <v>2</v>
      </c>
      <c r="AB239" s="55">
        <f t="shared" si="133"/>
        <v>0</v>
      </c>
      <c r="AC239" s="55">
        <f t="shared" si="129"/>
        <v>0</v>
      </c>
      <c r="AD239" s="55">
        <f t="shared" si="134"/>
        <v>0</v>
      </c>
      <c r="AE239" s="55">
        <f t="shared" si="130"/>
        <v>0</v>
      </c>
      <c r="AF239" s="55">
        <f t="shared" si="135"/>
        <v>0</v>
      </c>
      <c r="AG239" s="55">
        <f t="shared" si="136"/>
        <v>0</v>
      </c>
      <c r="AH239" s="55">
        <f t="shared" si="137"/>
        <v>0</v>
      </c>
      <c r="AI239" s="55">
        <f t="shared" si="138"/>
        <v>0</v>
      </c>
      <c r="AJ239" s="55">
        <v>0</v>
      </c>
      <c r="AK239" s="56"/>
      <c r="AL239" s="56">
        <v>0</v>
      </c>
      <c r="AM239" s="57">
        <f t="shared" si="142"/>
        <v>0</v>
      </c>
      <c r="AN239" s="58">
        <f t="shared" si="143"/>
        <v>0</v>
      </c>
      <c r="AO239" s="59">
        <v>41347</v>
      </c>
      <c r="AP239" s="14" t="s">
        <v>121</v>
      </c>
      <c r="AQ239" s="13" t="s">
        <v>411</v>
      </c>
      <c r="AR239" s="13" t="str">
        <f t="shared" si="122"/>
        <v>ROLANDO</v>
      </c>
      <c r="AS239" s="13" t="str">
        <f t="shared" si="123"/>
        <v>Julien</v>
      </c>
      <c r="AT239" s="13" t="str">
        <f t="shared" si="124"/>
        <v>VC Limas</v>
      </c>
      <c r="AU239" s="227">
        <f t="shared" si="121"/>
        <v>31196</v>
      </c>
      <c r="AV239" s="105" t="str">
        <f t="shared" si="125"/>
        <v>69</v>
      </c>
      <c r="AW239" s="13">
        <f t="shared" si="126"/>
        <v>1</v>
      </c>
      <c r="AX239" s="13">
        <f t="shared" si="127"/>
        <v>0</v>
      </c>
      <c r="AY239" s="13">
        <f t="shared" si="128"/>
        <v>0</v>
      </c>
    </row>
    <row r="240" spans="1:51" ht="13.5" customHeight="1" x14ac:dyDescent="0.25">
      <c r="A240" s="66" t="s">
        <v>302</v>
      </c>
      <c r="B240" s="67" t="s">
        <v>85</v>
      </c>
      <c r="C240" s="68" t="s">
        <v>22</v>
      </c>
      <c r="D240" s="69" t="s">
        <v>23</v>
      </c>
      <c r="E240" s="70">
        <v>27412</v>
      </c>
      <c r="F240" s="71"/>
      <c r="G240" s="72"/>
      <c r="H240" s="72"/>
      <c r="I240" s="73"/>
      <c r="J240" s="72" t="s">
        <v>56</v>
      </c>
      <c r="K240" s="72"/>
      <c r="L240" s="74"/>
      <c r="M240" s="74"/>
      <c r="N240" s="72"/>
      <c r="O240" s="72"/>
      <c r="P240" s="73"/>
      <c r="Q240" s="72"/>
      <c r="R240" s="72"/>
      <c r="S240" s="74"/>
      <c r="T240" s="74"/>
      <c r="U240" s="75"/>
      <c r="V240" s="74"/>
      <c r="W240" s="76"/>
      <c r="X240" s="77">
        <f t="shared" si="144"/>
        <v>0</v>
      </c>
      <c r="Y240" s="78">
        <f t="shared" ref="Y240:Y288" si="146">IF(OR(G240="X",P240="X",),1,0)</f>
        <v>0</v>
      </c>
      <c r="Z240" s="79">
        <f t="shared" si="131"/>
        <v>0</v>
      </c>
      <c r="AA240" s="79">
        <f t="shared" si="132"/>
        <v>0</v>
      </c>
      <c r="AB240" s="79">
        <f t="shared" si="133"/>
        <v>0</v>
      </c>
      <c r="AC240" s="79">
        <f t="shared" si="129"/>
        <v>3</v>
      </c>
      <c r="AD240" s="79">
        <f t="shared" si="134"/>
        <v>3</v>
      </c>
      <c r="AE240" s="79">
        <f t="shared" si="130"/>
        <v>0</v>
      </c>
      <c r="AF240" s="79">
        <f t="shared" si="135"/>
        <v>0</v>
      </c>
      <c r="AG240" s="79">
        <f t="shared" si="136"/>
        <v>0</v>
      </c>
      <c r="AH240" s="79">
        <f t="shared" si="137"/>
        <v>0</v>
      </c>
      <c r="AI240" s="79">
        <f t="shared" si="138"/>
        <v>0</v>
      </c>
      <c r="AJ240" s="79">
        <f t="shared" ref="AJ240:AJ258" si="147">IF((AI240-AH240-AF240-AD240-AB240-Y240&gt;=6),6,0)</f>
        <v>0</v>
      </c>
      <c r="AK240" s="80">
        <f t="shared" ref="AK240:AK258" si="148">IF(U240="x",7,0)</f>
        <v>0</v>
      </c>
      <c r="AL240" s="80">
        <f t="shared" ref="AL240:AL258" si="149">IF((AK240-AJ240-AH240-AF240-AD240-AB240-Y240&gt;=7),"F",0)</f>
        <v>0</v>
      </c>
      <c r="AM240" s="81">
        <f t="shared" si="142"/>
        <v>0</v>
      </c>
      <c r="AN240" s="77">
        <f t="shared" si="143"/>
        <v>0</v>
      </c>
      <c r="AO240" s="82">
        <v>41326</v>
      </c>
      <c r="AP240" s="13" t="s">
        <v>50</v>
      </c>
      <c r="AR240" s="13" t="str">
        <f t="shared" si="122"/>
        <v>ROSSI</v>
      </c>
      <c r="AS240" s="13" t="str">
        <f t="shared" si="123"/>
        <v>Jean-Pierre</v>
      </c>
      <c r="AT240" s="13" t="str">
        <f t="shared" si="124"/>
        <v>Team des Dombes</v>
      </c>
      <c r="AU240" s="227">
        <f t="shared" si="121"/>
        <v>27412</v>
      </c>
      <c r="AV240" s="105" t="str">
        <f t="shared" si="125"/>
        <v>01</v>
      </c>
      <c r="AW240" s="13">
        <f t="shared" si="126"/>
        <v>3</v>
      </c>
      <c r="AX240" s="13">
        <f t="shared" si="127"/>
        <v>0</v>
      </c>
      <c r="AY240" s="13">
        <f t="shared" si="128"/>
        <v>0</v>
      </c>
    </row>
    <row r="241" spans="1:51" ht="13.5" customHeight="1" x14ac:dyDescent="0.25">
      <c r="A241" s="44" t="s">
        <v>441</v>
      </c>
      <c r="B241" s="45" t="s">
        <v>202</v>
      </c>
      <c r="C241" s="46" t="s">
        <v>118</v>
      </c>
      <c r="D241" s="47" t="s">
        <v>35</v>
      </c>
      <c r="E241" s="48">
        <v>28566</v>
      </c>
      <c r="F241" s="49"/>
      <c r="G241" s="50"/>
      <c r="H241" s="50"/>
      <c r="I241" s="51"/>
      <c r="J241" s="50"/>
      <c r="K241" s="50" t="s">
        <v>56</v>
      </c>
      <c r="L241" s="52"/>
      <c r="M241" s="52"/>
      <c r="N241" s="50"/>
      <c r="O241" s="50"/>
      <c r="P241" s="51"/>
      <c r="Q241" s="50"/>
      <c r="R241" s="50"/>
      <c r="S241" s="52"/>
      <c r="T241" s="52"/>
      <c r="U241" s="53"/>
      <c r="V241" s="52"/>
      <c r="W241" s="54"/>
      <c r="X241" s="58">
        <f t="shared" si="144"/>
        <v>0</v>
      </c>
      <c r="Y241" s="65">
        <f t="shared" si="146"/>
        <v>0</v>
      </c>
      <c r="Z241" s="55">
        <f t="shared" si="131"/>
        <v>0</v>
      </c>
      <c r="AA241" s="55">
        <f t="shared" si="132"/>
        <v>0</v>
      </c>
      <c r="AB241" s="55">
        <f t="shared" si="133"/>
        <v>0</v>
      </c>
      <c r="AC241" s="55">
        <f t="shared" si="129"/>
        <v>0</v>
      </c>
      <c r="AD241" s="55">
        <f t="shared" si="134"/>
        <v>0</v>
      </c>
      <c r="AE241" s="55">
        <f t="shared" si="130"/>
        <v>4</v>
      </c>
      <c r="AF241" s="55">
        <f t="shared" si="135"/>
        <v>4</v>
      </c>
      <c r="AG241" s="55">
        <f t="shared" si="136"/>
        <v>0</v>
      </c>
      <c r="AH241" s="55">
        <f t="shared" si="137"/>
        <v>0</v>
      </c>
      <c r="AI241" s="55">
        <f t="shared" si="138"/>
        <v>0</v>
      </c>
      <c r="AJ241" s="55">
        <f t="shared" si="147"/>
        <v>0</v>
      </c>
      <c r="AK241" s="56">
        <f t="shared" si="148"/>
        <v>0</v>
      </c>
      <c r="AL241" s="56">
        <f t="shared" si="149"/>
        <v>0</v>
      </c>
      <c r="AM241" s="57">
        <f t="shared" si="142"/>
        <v>0</v>
      </c>
      <c r="AN241" s="58">
        <f t="shared" si="143"/>
        <v>0</v>
      </c>
      <c r="AO241" s="59">
        <v>41351</v>
      </c>
      <c r="AP241" s="13" t="s">
        <v>50</v>
      </c>
      <c r="AR241" s="13" t="str">
        <f t="shared" si="122"/>
        <v>ROUBAUD</v>
      </c>
      <c r="AS241" s="13" t="str">
        <f t="shared" si="123"/>
        <v>Patrick</v>
      </c>
      <c r="AT241" s="13" t="str">
        <f t="shared" si="124"/>
        <v>VSC Beaune</v>
      </c>
      <c r="AU241" s="227">
        <f t="shared" si="121"/>
        <v>28566</v>
      </c>
      <c r="AV241" s="105" t="str">
        <f t="shared" si="125"/>
        <v>21</v>
      </c>
      <c r="AW241" s="13">
        <f t="shared" si="126"/>
        <v>4</v>
      </c>
      <c r="AX241" s="13">
        <f t="shared" si="127"/>
        <v>0</v>
      </c>
      <c r="AY241" s="13">
        <f t="shared" si="128"/>
        <v>0</v>
      </c>
    </row>
    <row r="242" spans="1:51" ht="13.5" customHeight="1" x14ac:dyDescent="0.25">
      <c r="A242" s="66" t="s">
        <v>84</v>
      </c>
      <c r="B242" s="67" t="s">
        <v>85</v>
      </c>
      <c r="C242" s="68" t="s">
        <v>53</v>
      </c>
      <c r="D242" s="69" t="s">
        <v>35</v>
      </c>
      <c r="E242" s="70">
        <v>21230</v>
      </c>
      <c r="F242" s="71"/>
      <c r="G242" s="72"/>
      <c r="H242" s="72"/>
      <c r="I242" s="73"/>
      <c r="J242" s="72" t="s">
        <v>56</v>
      </c>
      <c r="K242" s="72"/>
      <c r="L242" s="74"/>
      <c r="M242" s="74"/>
      <c r="N242" s="72"/>
      <c r="O242" s="72"/>
      <c r="P242" s="73"/>
      <c r="Q242" s="72"/>
      <c r="R242" s="72"/>
      <c r="S242" s="74"/>
      <c r="T242" s="74"/>
      <c r="U242" s="75"/>
      <c r="V242" s="74"/>
      <c r="W242" s="76"/>
      <c r="X242" s="77">
        <f t="shared" si="144"/>
        <v>0</v>
      </c>
      <c r="Y242" s="78">
        <f t="shared" si="146"/>
        <v>0</v>
      </c>
      <c r="Z242" s="79">
        <f t="shared" si="131"/>
        <v>0</v>
      </c>
      <c r="AA242" s="79">
        <f t="shared" si="132"/>
        <v>0</v>
      </c>
      <c r="AB242" s="79">
        <f t="shared" si="133"/>
        <v>0</v>
      </c>
      <c r="AC242" s="79">
        <f t="shared" si="129"/>
        <v>3</v>
      </c>
      <c r="AD242" s="79">
        <f t="shared" si="134"/>
        <v>3</v>
      </c>
      <c r="AE242" s="79">
        <f t="shared" si="130"/>
        <v>0</v>
      </c>
      <c r="AF242" s="79">
        <f t="shared" si="135"/>
        <v>0</v>
      </c>
      <c r="AG242" s="79">
        <f t="shared" si="136"/>
        <v>0</v>
      </c>
      <c r="AH242" s="79">
        <f t="shared" si="137"/>
        <v>0</v>
      </c>
      <c r="AI242" s="79">
        <f t="shared" si="138"/>
        <v>0</v>
      </c>
      <c r="AJ242" s="79">
        <f t="shared" si="147"/>
        <v>0</v>
      </c>
      <c r="AK242" s="80">
        <f t="shared" si="148"/>
        <v>0</v>
      </c>
      <c r="AL242" s="80">
        <f t="shared" si="149"/>
        <v>0</v>
      </c>
      <c r="AM242" s="81">
        <f t="shared" si="142"/>
        <v>0</v>
      </c>
      <c r="AN242" s="77">
        <f t="shared" si="143"/>
        <v>0</v>
      </c>
      <c r="AO242" s="82">
        <v>41292</v>
      </c>
      <c r="AP242" s="13" t="s">
        <v>50</v>
      </c>
      <c r="AR242" s="13" t="str">
        <f t="shared" si="122"/>
        <v>ROUSSEL</v>
      </c>
      <c r="AS242" s="13" t="str">
        <f t="shared" si="123"/>
        <v>Jean-Pierre</v>
      </c>
      <c r="AT242" s="13" t="str">
        <f t="shared" si="124"/>
        <v>TC Auxone</v>
      </c>
      <c r="AU242" s="227">
        <f t="shared" si="121"/>
        <v>21230</v>
      </c>
      <c r="AV242" s="105" t="str">
        <f t="shared" si="125"/>
        <v>21</v>
      </c>
      <c r="AW242" s="13">
        <f t="shared" si="126"/>
        <v>3</v>
      </c>
      <c r="AX242" s="13">
        <f t="shared" si="127"/>
        <v>0</v>
      </c>
      <c r="AY242" s="13">
        <f t="shared" si="128"/>
        <v>0</v>
      </c>
    </row>
    <row r="243" spans="1:51" ht="13.5" customHeight="1" x14ac:dyDescent="0.25">
      <c r="A243" s="44" t="s">
        <v>84</v>
      </c>
      <c r="B243" s="45" t="s">
        <v>27</v>
      </c>
      <c r="C243" s="46" t="s">
        <v>495</v>
      </c>
      <c r="D243" s="47" t="s">
        <v>368</v>
      </c>
      <c r="E243" s="48">
        <v>23719</v>
      </c>
      <c r="F243" s="49"/>
      <c r="G243" s="50"/>
      <c r="H243" s="50"/>
      <c r="I243" s="51"/>
      <c r="J243" s="50"/>
      <c r="K243" s="50"/>
      <c r="L243" s="52"/>
      <c r="M243" s="52"/>
      <c r="N243" s="50"/>
      <c r="O243" s="50"/>
      <c r="P243" s="51"/>
      <c r="Q243" s="50"/>
      <c r="R243" s="50"/>
      <c r="S243" s="52" t="s">
        <v>56</v>
      </c>
      <c r="T243" s="52"/>
      <c r="U243" s="53"/>
      <c r="V243" s="52"/>
      <c r="W243" s="54"/>
      <c r="X243" s="58">
        <f t="shared" si="144"/>
        <v>0</v>
      </c>
      <c r="Y243" s="65">
        <f t="shared" si="146"/>
        <v>0</v>
      </c>
      <c r="Z243" s="55">
        <f t="shared" si="131"/>
        <v>0</v>
      </c>
      <c r="AA243" s="55">
        <f t="shared" si="132"/>
        <v>0</v>
      </c>
      <c r="AB243" s="55">
        <f t="shared" si="133"/>
        <v>0</v>
      </c>
      <c r="AC243" s="55">
        <f t="shared" si="129"/>
        <v>0</v>
      </c>
      <c r="AD243" s="55">
        <f t="shared" si="134"/>
        <v>0</v>
      </c>
      <c r="AE243" s="55">
        <f t="shared" si="130"/>
        <v>4</v>
      </c>
      <c r="AF243" s="55">
        <f t="shared" si="135"/>
        <v>4</v>
      </c>
      <c r="AG243" s="55">
        <f t="shared" si="136"/>
        <v>0</v>
      </c>
      <c r="AH243" s="55">
        <f t="shared" si="137"/>
        <v>0</v>
      </c>
      <c r="AI243" s="55">
        <f t="shared" si="138"/>
        <v>0</v>
      </c>
      <c r="AJ243" s="55">
        <f t="shared" si="147"/>
        <v>0</v>
      </c>
      <c r="AK243" s="56">
        <f t="shared" si="148"/>
        <v>0</v>
      </c>
      <c r="AL243" s="56">
        <f t="shared" si="149"/>
        <v>0</v>
      </c>
      <c r="AM243" s="57">
        <f t="shared" si="142"/>
        <v>0</v>
      </c>
      <c r="AN243" s="58">
        <f t="shared" si="143"/>
        <v>0</v>
      </c>
      <c r="AO243" s="59">
        <v>41366</v>
      </c>
      <c r="AP243" s="13" t="s">
        <v>50</v>
      </c>
      <c r="AR243" s="13" t="str">
        <f t="shared" si="122"/>
        <v>ROUSSEL</v>
      </c>
      <c r="AS243" s="13" t="str">
        <f t="shared" si="123"/>
        <v>Philippe</v>
      </c>
      <c r="AT243" s="13" t="str">
        <f t="shared" si="124"/>
        <v>VC Velay</v>
      </c>
      <c r="AU243" s="227">
        <f t="shared" si="121"/>
        <v>23719</v>
      </c>
      <c r="AV243" s="105" t="str">
        <f t="shared" si="125"/>
        <v>43</v>
      </c>
      <c r="AW243" s="13">
        <f t="shared" si="126"/>
        <v>4</v>
      </c>
      <c r="AX243" s="13">
        <f t="shared" si="127"/>
        <v>0</v>
      </c>
      <c r="AY243" s="13">
        <f t="shared" si="128"/>
        <v>0</v>
      </c>
    </row>
    <row r="244" spans="1:51" ht="13.5" customHeight="1" x14ac:dyDescent="0.25">
      <c r="A244" s="66" t="s">
        <v>490</v>
      </c>
      <c r="B244" s="67" t="s">
        <v>180</v>
      </c>
      <c r="C244" s="68" t="s">
        <v>473</v>
      </c>
      <c r="D244" s="69" t="s">
        <v>39</v>
      </c>
      <c r="E244" s="70">
        <v>30605</v>
      </c>
      <c r="F244" s="71"/>
      <c r="G244" s="72"/>
      <c r="H244" s="72"/>
      <c r="I244" s="73"/>
      <c r="J244" s="72"/>
      <c r="K244" s="72"/>
      <c r="L244" s="74"/>
      <c r="M244" s="74"/>
      <c r="N244" s="72"/>
      <c r="O244" s="72"/>
      <c r="P244" s="73"/>
      <c r="Q244" s="72" t="s">
        <v>56</v>
      </c>
      <c r="R244" s="72"/>
      <c r="S244" s="74"/>
      <c r="T244" s="74"/>
      <c r="U244" s="75"/>
      <c r="V244" s="74"/>
      <c r="W244" s="76"/>
      <c r="X244" s="77">
        <f t="shared" si="144"/>
        <v>0</v>
      </c>
      <c r="Y244" s="78">
        <f t="shared" si="146"/>
        <v>0</v>
      </c>
      <c r="Z244" s="79">
        <f t="shared" si="131"/>
        <v>0</v>
      </c>
      <c r="AA244" s="79">
        <f t="shared" si="132"/>
        <v>2</v>
      </c>
      <c r="AB244" s="79">
        <f t="shared" si="133"/>
        <v>2</v>
      </c>
      <c r="AC244" s="79">
        <f t="shared" si="129"/>
        <v>0</v>
      </c>
      <c r="AD244" s="79">
        <f t="shared" si="134"/>
        <v>0</v>
      </c>
      <c r="AE244" s="79">
        <f t="shared" si="130"/>
        <v>0</v>
      </c>
      <c r="AF244" s="79">
        <f t="shared" si="135"/>
        <v>0</v>
      </c>
      <c r="AG244" s="79">
        <f t="shared" si="136"/>
        <v>0</v>
      </c>
      <c r="AH244" s="79">
        <f t="shared" si="137"/>
        <v>0</v>
      </c>
      <c r="AI244" s="79">
        <f t="shared" si="138"/>
        <v>0</v>
      </c>
      <c r="AJ244" s="79">
        <f t="shared" si="147"/>
        <v>0</v>
      </c>
      <c r="AK244" s="80">
        <f t="shared" si="148"/>
        <v>0</v>
      </c>
      <c r="AL244" s="80">
        <f t="shared" si="149"/>
        <v>0</v>
      </c>
      <c r="AM244" s="81">
        <f t="shared" si="142"/>
        <v>0</v>
      </c>
      <c r="AN244" s="77">
        <f t="shared" si="143"/>
        <v>0</v>
      </c>
      <c r="AO244" s="82">
        <v>41365</v>
      </c>
      <c r="AP244" s="13" t="s">
        <v>50</v>
      </c>
      <c r="AR244" s="13" t="str">
        <f t="shared" si="122"/>
        <v>ROUSSET</v>
      </c>
      <c r="AS244" s="13" t="str">
        <f t="shared" si="123"/>
        <v>Guillaume</v>
      </c>
      <c r="AT244" s="13" t="str">
        <f t="shared" si="124"/>
        <v>UCF</v>
      </c>
      <c r="AU244" s="227">
        <f t="shared" si="121"/>
        <v>30605</v>
      </c>
      <c r="AV244" s="105" t="str">
        <f t="shared" si="125"/>
        <v>42</v>
      </c>
      <c r="AW244" s="13">
        <f t="shared" si="126"/>
        <v>2</v>
      </c>
      <c r="AX244" s="13">
        <f t="shared" si="127"/>
        <v>0</v>
      </c>
      <c r="AY244" s="13">
        <f t="shared" si="128"/>
        <v>0</v>
      </c>
    </row>
    <row r="245" spans="1:51" ht="13.5" customHeight="1" x14ac:dyDescent="0.25">
      <c r="A245" s="44" t="s">
        <v>268</v>
      </c>
      <c r="B245" s="45" t="s">
        <v>344</v>
      </c>
      <c r="C245" s="46" t="s">
        <v>356</v>
      </c>
      <c r="D245" s="47" t="s">
        <v>300</v>
      </c>
      <c r="E245" s="48"/>
      <c r="F245" s="49"/>
      <c r="G245" s="50" t="s">
        <v>56</v>
      </c>
      <c r="H245" s="50"/>
      <c r="I245" s="51"/>
      <c r="J245" s="50"/>
      <c r="K245" s="50"/>
      <c r="L245" s="52"/>
      <c r="M245" s="52"/>
      <c r="N245" s="50"/>
      <c r="O245" s="50"/>
      <c r="P245" s="51"/>
      <c r="Q245" s="50"/>
      <c r="R245" s="50"/>
      <c r="S245" s="52" t="s">
        <v>56</v>
      </c>
      <c r="T245" s="52"/>
      <c r="U245" s="53"/>
      <c r="V245" s="52"/>
      <c r="W245" s="54"/>
      <c r="X245" s="58">
        <f t="shared" si="144"/>
        <v>0</v>
      </c>
      <c r="Y245" s="65">
        <f t="shared" si="146"/>
        <v>1</v>
      </c>
      <c r="Z245" s="55">
        <f t="shared" si="131"/>
        <v>1</v>
      </c>
      <c r="AA245" s="55">
        <f t="shared" si="132"/>
        <v>0</v>
      </c>
      <c r="AB245" s="55">
        <f t="shared" si="133"/>
        <v>0</v>
      </c>
      <c r="AC245" s="55">
        <f t="shared" si="129"/>
        <v>0</v>
      </c>
      <c r="AD245" s="55">
        <f t="shared" si="134"/>
        <v>0</v>
      </c>
      <c r="AE245" s="55">
        <f t="shared" si="130"/>
        <v>4</v>
      </c>
      <c r="AF245" s="55">
        <f t="shared" si="135"/>
        <v>0</v>
      </c>
      <c r="AG245" s="55">
        <f t="shared" si="136"/>
        <v>0</v>
      </c>
      <c r="AH245" s="55">
        <f t="shared" si="137"/>
        <v>0</v>
      </c>
      <c r="AI245" s="55">
        <f t="shared" si="138"/>
        <v>0</v>
      </c>
      <c r="AJ245" s="55">
        <f t="shared" si="147"/>
        <v>0</v>
      </c>
      <c r="AK245" s="56">
        <f t="shared" si="148"/>
        <v>0</v>
      </c>
      <c r="AL245" s="56">
        <f t="shared" si="149"/>
        <v>0</v>
      </c>
      <c r="AM245" s="57">
        <f t="shared" si="142"/>
        <v>0</v>
      </c>
      <c r="AN245" s="58">
        <f t="shared" si="143"/>
        <v>0</v>
      </c>
      <c r="AO245" s="59">
        <v>41353</v>
      </c>
      <c r="AP245" s="13" t="s">
        <v>50</v>
      </c>
      <c r="AQ245" s="13" t="s">
        <v>456</v>
      </c>
      <c r="AR245" s="13" t="str">
        <f t="shared" si="122"/>
        <v>ROYER</v>
      </c>
      <c r="AS245" s="13" t="str">
        <f t="shared" si="123"/>
        <v>Alan</v>
      </c>
      <c r="AT245" s="13" t="str">
        <f t="shared" si="124"/>
        <v>CC Etupes</v>
      </c>
      <c r="AU245" s="227">
        <f t="shared" si="121"/>
        <v>0</v>
      </c>
      <c r="AV245" s="105" t="str">
        <f t="shared" si="125"/>
        <v>25</v>
      </c>
      <c r="AW245" s="13">
        <f t="shared" si="126"/>
        <v>1</v>
      </c>
      <c r="AX245" s="13">
        <f t="shared" si="127"/>
        <v>0</v>
      </c>
      <c r="AY245" s="13">
        <f t="shared" si="128"/>
        <v>0</v>
      </c>
    </row>
    <row r="246" spans="1:51" ht="13.5" customHeight="1" x14ac:dyDescent="0.25">
      <c r="A246" s="66" t="s">
        <v>269</v>
      </c>
      <c r="B246" s="67" t="s">
        <v>270</v>
      </c>
      <c r="C246" s="68" t="s">
        <v>1</v>
      </c>
      <c r="D246" s="69" t="s">
        <v>23</v>
      </c>
      <c r="E246" s="70">
        <v>24552</v>
      </c>
      <c r="F246" s="71"/>
      <c r="G246" s="72"/>
      <c r="H246" s="72"/>
      <c r="I246" s="73"/>
      <c r="J246" s="72"/>
      <c r="K246" s="72"/>
      <c r="L246" s="74"/>
      <c r="M246" s="74" t="s">
        <v>56</v>
      </c>
      <c r="N246" s="72"/>
      <c r="O246" s="72"/>
      <c r="P246" s="73"/>
      <c r="Q246" s="72"/>
      <c r="R246" s="72"/>
      <c r="S246" s="74"/>
      <c r="T246" s="74"/>
      <c r="U246" s="75"/>
      <c r="V246" s="74"/>
      <c r="W246" s="76"/>
      <c r="X246" s="77">
        <f t="shared" si="144"/>
        <v>0</v>
      </c>
      <c r="Y246" s="78">
        <f t="shared" si="146"/>
        <v>0</v>
      </c>
      <c r="Z246" s="79">
        <f t="shared" si="131"/>
        <v>0</v>
      </c>
      <c r="AA246" s="79">
        <f t="shared" si="132"/>
        <v>0</v>
      </c>
      <c r="AB246" s="79">
        <f t="shared" si="133"/>
        <v>0</v>
      </c>
      <c r="AC246" s="79">
        <f t="shared" si="129"/>
        <v>0</v>
      </c>
      <c r="AD246" s="79">
        <f t="shared" si="134"/>
        <v>0</v>
      </c>
      <c r="AE246" s="79">
        <f t="shared" si="130"/>
        <v>0</v>
      </c>
      <c r="AF246" s="79">
        <f t="shared" si="135"/>
        <v>0</v>
      </c>
      <c r="AG246" s="79">
        <f t="shared" si="136"/>
        <v>0</v>
      </c>
      <c r="AH246" s="79">
        <f t="shared" si="137"/>
        <v>0</v>
      </c>
      <c r="AI246" s="79">
        <f t="shared" si="138"/>
        <v>6</v>
      </c>
      <c r="AJ246" s="79">
        <f t="shared" si="147"/>
        <v>6</v>
      </c>
      <c r="AK246" s="80">
        <f t="shared" si="148"/>
        <v>0</v>
      </c>
      <c r="AL246" s="80">
        <f t="shared" si="149"/>
        <v>0</v>
      </c>
      <c r="AM246" s="81">
        <f t="shared" si="142"/>
        <v>0</v>
      </c>
      <c r="AN246" s="77">
        <f t="shared" si="143"/>
        <v>0</v>
      </c>
      <c r="AO246" s="82">
        <v>41344</v>
      </c>
      <c r="AP246" s="13" t="s">
        <v>50</v>
      </c>
      <c r="AR246" s="13" t="str">
        <f t="shared" si="122"/>
        <v>RUBERTI</v>
      </c>
      <c r="AS246" s="13" t="str">
        <f t="shared" si="123"/>
        <v>Mireille</v>
      </c>
      <c r="AT246" s="13" t="str">
        <f t="shared" si="124"/>
        <v>CC Chatillon</v>
      </c>
      <c r="AU246" s="227">
        <f t="shared" si="121"/>
        <v>24552</v>
      </c>
      <c r="AV246" s="105" t="str">
        <f t="shared" si="125"/>
        <v>01</v>
      </c>
      <c r="AW246" s="13">
        <f t="shared" si="126"/>
        <v>6</v>
      </c>
      <c r="AX246" s="13">
        <f t="shared" si="127"/>
        <v>0</v>
      </c>
      <c r="AY246" s="13">
        <f t="shared" si="128"/>
        <v>0</v>
      </c>
    </row>
    <row r="247" spans="1:51" ht="13.5" customHeight="1" x14ac:dyDescent="0.25">
      <c r="A247" s="44" t="s">
        <v>269</v>
      </c>
      <c r="B247" s="45" t="s">
        <v>271</v>
      </c>
      <c r="C247" s="46" t="s">
        <v>1</v>
      </c>
      <c r="D247" s="47" t="s">
        <v>23</v>
      </c>
      <c r="E247" s="48">
        <v>23295</v>
      </c>
      <c r="F247" s="49"/>
      <c r="G247" s="50"/>
      <c r="H247" s="50"/>
      <c r="I247" s="51" t="s">
        <v>56</v>
      </c>
      <c r="J247" s="50"/>
      <c r="K247" s="50"/>
      <c r="L247" s="52"/>
      <c r="M247" s="52"/>
      <c r="N247" s="50"/>
      <c r="O247" s="50"/>
      <c r="P247" s="51"/>
      <c r="Q247" s="50"/>
      <c r="R247" s="50"/>
      <c r="S247" s="52"/>
      <c r="T247" s="52"/>
      <c r="U247" s="53"/>
      <c r="V247" s="52"/>
      <c r="W247" s="54"/>
      <c r="X247" s="58">
        <f t="shared" si="144"/>
        <v>0</v>
      </c>
      <c r="Y247" s="65">
        <f t="shared" si="146"/>
        <v>0</v>
      </c>
      <c r="Z247" s="55">
        <f t="shared" si="131"/>
        <v>0</v>
      </c>
      <c r="AA247" s="55">
        <f t="shared" si="132"/>
        <v>2</v>
      </c>
      <c r="AB247" s="55">
        <f t="shared" si="133"/>
        <v>2</v>
      </c>
      <c r="AC247" s="55">
        <f t="shared" si="129"/>
        <v>0</v>
      </c>
      <c r="AD247" s="55">
        <f t="shared" si="134"/>
        <v>0</v>
      </c>
      <c r="AE247" s="55">
        <f t="shared" si="130"/>
        <v>0</v>
      </c>
      <c r="AF247" s="55">
        <f t="shared" si="135"/>
        <v>0</v>
      </c>
      <c r="AG247" s="55">
        <f t="shared" si="136"/>
        <v>0</v>
      </c>
      <c r="AH247" s="55">
        <f t="shared" si="137"/>
        <v>0</v>
      </c>
      <c r="AI247" s="55">
        <f t="shared" si="138"/>
        <v>0</v>
      </c>
      <c r="AJ247" s="55">
        <f t="shared" si="147"/>
        <v>0</v>
      </c>
      <c r="AK247" s="56">
        <f t="shared" si="148"/>
        <v>0</v>
      </c>
      <c r="AL247" s="56">
        <f t="shared" si="149"/>
        <v>0</v>
      </c>
      <c r="AM247" s="57">
        <f t="shared" si="142"/>
        <v>0</v>
      </c>
      <c r="AN247" s="58">
        <f t="shared" si="143"/>
        <v>0</v>
      </c>
      <c r="AO247" s="59">
        <v>41344</v>
      </c>
      <c r="AP247" s="13" t="s">
        <v>50</v>
      </c>
      <c r="AR247" s="13" t="str">
        <f t="shared" si="122"/>
        <v>RUBERTI</v>
      </c>
      <c r="AS247" s="13" t="str">
        <f t="shared" si="123"/>
        <v>Roland</v>
      </c>
      <c r="AT247" s="13" t="str">
        <f t="shared" si="124"/>
        <v>CC Chatillon</v>
      </c>
      <c r="AU247" s="227">
        <f t="shared" si="121"/>
        <v>23295</v>
      </c>
      <c r="AV247" s="105" t="str">
        <f t="shared" si="125"/>
        <v>01</v>
      </c>
      <c r="AW247" s="13">
        <f t="shared" si="126"/>
        <v>2</v>
      </c>
      <c r="AX247" s="13">
        <f t="shared" si="127"/>
        <v>0</v>
      </c>
      <c r="AY247" s="13">
        <f t="shared" si="128"/>
        <v>0</v>
      </c>
    </row>
    <row r="248" spans="1:51" ht="13.5" customHeight="1" x14ac:dyDescent="0.25">
      <c r="A248" s="66" t="s">
        <v>272</v>
      </c>
      <c r="B248" s="67" t="s">
        <v>115</v>
      </c>
      <c r="C248" s="68" t="s">
        <v>318</v>
      </c>
      <c r="D248" s="69" t="s">
        <v>39</v>
      </c>
      <c r="E248" s="70">
        <v>26800</v>
      </c>
      <c r="F248" s="71"/>
      <c r="G248" s="72"/>
      <c r="H248" s="72" t="s">
        <v>56</v>
      </c>
      <c r="I248" s="73"/>
      <c r="J248" s="72"/>
      <c r="K248" s="72"/>
      <c r="L248" s="74"/>
      <c r="M248" s="74"/>
      <c r="N248" s="72"/>
      <c r="O248" s="72"/>
      <c r="P248" s="73" t="s">
        <v>56</v>
      </c>
      <c r="Q248" s="72"/>
      <c r="R248" s="72"/>
      <c r="S248" s="74"/>
      <c r="T248" s="74"/>
      <c r="U248" s="75"/>
      <c r="V248" s="74"/>
      <c r="W248" s="76"/>
      <c r="X248" s="77">
        <f t="shared" si="144"/>
        <v>0</v>
      </c>
      <c r="Y248" s="78">
        <f t="shared" si="146"/>
        <v>1</v>
      </c>
      <c r="Z248" s="79">
        <f t="shared" si="131"/>
        <v>1</v>
      </c>
      <c r="AA248" s="79">
        <f t="shared" si="132"/>
        <v>2</v>
      </c>
      <c r="AB248" s="79">
        <f t="shared" si="133"/>
        <v>0</v>
      </c>
      <c r="AC248" s="79">
        <f t="shared" si="129"/>
        <v>0</v>
      </c>
      <c r="AD248" s="79">
        <f t="shared" si="134"/>
        <v>0</v>
      </c>
      <c r="AE248" s="79">
        <f t="shared" si="130"/>
        <v>0</v>
      </c>
      <c r="AF248" s="79">
        <f t="shared" si="135"/>
        <v>0</v>
      </c>
      <c r="AG248" s="79">
        <f t="shared" si="136"/>
        <v>0</v>
      </c>
      <c r="AH248" s="79">
        <f t="shared" si="137"/>
        <v>0</v>
      </c>
      <c r="AI248" s="79">
        <f t="shared" si="138"/>
        <v>0</v>
      </c>
      <c r="AJ248" s="79">
        <f t="shared" si="147"/>
        <v>0</v>
      </c>
      <c r="AK248" s="80">
        <f t="shared" si="148"/>
        <v>0</v>
      </c>
      <c r="AL248" s="80">
        <f t="shared" si="149"/>
        <v>0</v>
      </c>
      <c r="AM248" s="81">
        <f t="shared" si="142"/>
        <v>0</v>
      </c>
      <c r="AN248" s="77">
        <f t="shared" si="143"/>
        <v>0</v>
      </c>
      <c r="AO248" s="82">
        <v>41365</v>
      </c>
      <c r="AP248" s="13" t="s">
        <v>50</v>
      </c>
      <c r="AR248" s="13" t="str">
        <f t="shared" si="122"/>
        <v>SALAH</v>
      </c>
      <c r="AS248" s="13" t="str">
        <f t="shared" si="123"/>
        <v>Nicolas</v>
      </c>
      <c r="AT248" s="13" t="str">
        <f t="shared" si="124"/>
        <v>ASOS St-Galmier</v>
      </c>
      <c r="AU248" s="227">
        <f t="shared" si="121"/>
        <v>26800</v>
      </c>
      <c r="AV248" s="105" t="str">
        <f t="shared" si="125"/>
        <v>42</v>
      </c>
      <c r="AW248" s="13">
        <f t="shared" si="126"/>
        <v>1</v>
      </c>
      <c r="AX248" s="13">
        <f t="shared" si="127"/>
        <v>0</v>
      </c>
      <c r="AY248" s="13">
        <f t="shared" si="128"/>
        <v>0</v>
      </c>
    </row>
    <row r="249" spans="1:51" ht="13.5" customHeight="1" x14ac:dyDescent="0.25">
      <c r="A249" s="44" t="s">
        <v>371</v>
      </c>
      <c r="B249" s="45" t="s">
        <v>107</v>
      </c>
      <c r="C249" s="46" t="s">
        <v>324</v>
      </c>
      <c r="D249" s="47" t="s">
        <v>39</v>
      </c>
      <c r="E249" s="48">
        <v>28358</v>
      </c>
      <c r="F249" s="49"/>
      <c r="G249" s="50"/>
      <c r="H249" s="50"/>
      <c r="I249" s="51"/>
      <c r="J249" s="50"/>
      <c r="K249" s="50"/>
      <c r="L249" s="52"/>
      <c r="M249" s="52"/>
      <c r="N249" s="50"/>
      <c r="O249" s="50"/>
      <c r="P249" s="51"/>
      <c r="Q249" s="50"/>
      <c r="R249" s="50"/>
      <c r="S249" s="52" t="s">
        <v>56</v>
      </c>
      <c r="T249" s="52"/>
      <c r="U249" s="53"/>
      <c r="V249" s="52"/>
      <c r="W249" s="54"/>
      <c r="X249" s="58">
        <f t="shared" si="144"/>
        <v>0</v>
      </c>
      <c r="Y249" s="65">
        <f t="shared" si="146"/>
        <v>0</v>
      </c>
      <c r="Z249" s="55">
        <f t="shared" si="131"/>
        <v>0</v>
      </c>
      <c r="AA249" s="55">
        <f t="shared" si="132"/>
        <v>0</v>
      </c>
      <c r="AB249" s="55">
        <f t="shared" si="133"/>
        <v>0</v>
      </c>
      <c r="AC249" s="55">
        <f t="shared" si="129"/>
        <v>0</v>
      </c>
      <c r="AD249" s="55">
        <f t="shared" si="134"/>
        <v>0</v>
      </c>
      <c r="AE249" s="55">
        <f t="shared" si="130"/>
        <v>4</v>
      </c>
      <c r="AF249" s="55">
        <f t="shared" si="135"/>
        <v>4</v>
      </c>
      <c r="AG249" s="55">
        <f t="shared" si="136"/>
        <v>0</v>
      </c>
      <c r="AH249" s="55">
        <f t="shared" si="137"/>
        <v>0</v>
      </c>
      <c r="AI249" s="55">
        <f t="shared" si="138"/>
        <v>0</v>
      </c>
      <c r="AJ249" s="55">
        <f t="shared" si="147"/>
        <v>0</v>
      </c>
      <c r="AK249" s="56">
        <f t="shared" si="148"/>
        <v>0</v>
      </c>
      <c r="AL249" s="56">
        <f t="shared" si="149"/>
        <v>0</v>
      </c>
      <c r="AM249" s="57">
        <f t="shared" si="142"/>
        <v>0</v>
      </c>
      <c r="AN249" s="58">
        <f t="shared" si="143"/>
        <v>0</v>
      </c>
      <c r="AO249" s="59">
        <v>41339</v>
      </c>
      <c r="AP249" s="4" t="s">
        <v>50</v>
      </c>
      <c r="AR249" s="13" t="str">
        <f t="shared" si="122"/>
        <v>SALQUE</v>
      </c>
      <c r="AS249" s="13" t="str">
        <f t="shared" si="123"/>
        <v>Olivier</v>
      </c>
      <c r="AT249" s="13" t="str">
        <f t="shared" si="124"/>
        <v>Dynamic Vélo Riorges</v>
      </c>
      <c r="AU249" s="227">
        <f t="shared" si="121"/>
        <v>28358</v>
      </c>
      <c r="AV249" s="105" t="str">
        <f t="shared" si="125"/>
        <v>42</v>
      </c>
      <c r="AW249" s="13">
        <f t="shared" si="126"/>
        <v>4</v>
      </c>
      <c r="AX249" s="13">
        <f t="shared" si="127"/>
        <v>0</v>
      </c>
      <c r="AY249" s="13">
        <f t="shared" si="128"/>
        <v>0</v>
      </c>
    </row>
    <row r="250" spans="1:51" ht="13.5" customHeight="1" x14ac:dyDescent="0.25">
      <c r="A250" s="66" t="s">
        <v>273</v>
      </c>
      <c r="B250" s="67" t="s">
        <v>117</v>
      </c>
      <c r="C250" s="68" t="s">
        <v>16</v>
      </c>
      <c r="D250" s="69" t="s">
        <v>35</v>
      </c>
      <c r="E250" s="70">
        <v>23248</v>
      </c>
      <c r="F250" s="71"/>
      <c r="G250" s="72"/>
      <c r="H250" s="72"/>
      <c r="I250" s="73"/>
      <c r="J250" s="72"/>
      <c r="K250" s="72"/>
      <c r="L250" s="74"/>
      <c r="M250" s="74"/>
      <c r="N250" s="72"/>
      <c r="O250" s="72"/>
      <c r="P250" s="73"/>
      <c r="Q250" s="72"/>
      <c r="R250" s="72"/>
      <c r="S250" s="74" t="s">
        <v>56</v>
      </c>
      <c r="T250" s="74"/>
      <c r="U250" s="75"/>
      <c r="V250" s="74"/>
      <c r="W250" s="76"/>
      <c r="X250" s="77">
        <f t="shared" si="144"/>
        <v>0</v>
      </c>
      <c r="Y250" s="78">
        <f t="shared" si="146"/>
        <v>0</v>
      </c>
      <c r="Z250" s="79">
        <f t="shared" si="131"/>
        <v>0</v>
      </c>
      <c r="AA250" s="79">
        <f t="shared" si="132"/>
        <v>0</v>
      </c>
      <c r="AB250" s="79">
        <f t="shared" si="133"/>
        <v>0</v>
      </c>
      <c r="AC250" s="79">
        <f t="shared" si="129"/>
        <v>0</v>
      </c>
      <c r="AD250" s="79">
        <f t="shared" si="134"/>
        <v>0</v>
      </c>
      <c r="AE250" s="79">
        <f t="shared" si="130"/>
        <v>4</v>
      </c>
      <c r="AF250" s="79">
        <f t="shared" si="135"/>
        <v>4</v>
      </c>
      <c r="AG250" s="79">
        <f t="shared" si="136"/>
        <v>0</v>
      </c>
      <c r="AH250" s="79">
        <f t="shared" si="137"/>
        <v>0</v>
      </c>
      <c r="AI250" s="79">
        <f t="shared" si="138"/>
        <v>0</v>
      </c>
      <c r="AJ250" s="79">
        <f t="shared" si="147"/>
        <v>0</v>
      </c>
      <c r="AK250" s="80">
        <f t="shared" si="148"/>
        <v>0</v>
      </c>
      <c r="AL250" s="80">
        <f t="shared" si="149"/>
        <v>0</v>
      </c>
      <c r="AM250" s="81">
        <f t="shared" si="142"/>
        <v>0</v>
      </c>
      <c r="AN250" s="77">
        <f t="shared" si="143"/>
        <v>0</v>
      </c>
      <c r="AO250" s="82">
        <v>41365</v>
      </c>
      <c r="AP250" s="13" t="s">
        <v>50</v>
      </c>
      <c r="AR250" s="13" t="str">
        <f t="shared" si="122"/>
        <v>SEGUIN</v>
      </c>
      <c r="AS250" s="13" t="str">
        <f t="shared" si="123"/>
        <v>Thierry</v>
      </c>
      <c r="AT250" s="13" t="str">
        <f t="shared" si="124"/>
        <v>ASL Hauteville</v>
      </c>
      <c r="AU250" s="227">
        <f t="shared" si="121"/>
        <v>23248</v>
      </c>
      <c r="AV250" s="105" t="str">
        <f t="shared" si="125"/>
        <v>21</v>
      </c>
      <c r="AW250" s="13">
        <f t="shared" si="126"/>
        <v>4</v>
      </c>
      <c r="AX250" s="13">
        <f t="shared" si="127"/>
        <v>0</v>
      </c>
      <c r="AY250" s="13">
        <f t="shared" si="128"/>
        <v>0</v>
      </c>
    </row>
    <row r="251" spans="1:51" ht="13.5" customHeight="1" x14ac:dyDescent="0.25">
      <c r="A251" s="44" t="s">
        <v>274</v>
      </c>
      <c r="B251" s="45" t="s">
        <v>178</v>
      </c>
      <c r="C251" s="46" t="s">
        <v>324</v>
      </c>
      <c r="D251" s="47" t="s">
        <v>39</v>
      </c>
      <c r="E251" s="48">
        <v>34565</v>
      </c>
      <c r="F251" s="49"/>
      <c r="G251" s="50"/>
      <c r="H251" s="50"/>
      <c r="I251" s="51"/>
      <c r="J251" s="50"/>
      <c r="K251" s="50" t="s">
        <v>56</v>
      </c>
      <c r="L251" s="52"/>
      <c r="M251" s="52"/>
      <c r="N251" s="50"/>
      <c r="O251" s="50"/>
      <c r="P251" s="51"/>
      <c r="Q251" s="50"/>
      <c r="R251" s="50"/>
      <c r="S251" s="52" t="s">
        <v>56</v>
      </c>
      <c r="T251" s="52"/>
      <c r="U251" s="53"/>
      <c r="V251" s="52"/>
      <c r="W251" s="54"/>
      <c r="X251" s="58">
        <f t="shared" si="144"/>
        <v>0</v>
      </c>
      <c r="Y251" s="65">
        <f t="shared" si="146"/>
        <v>0</v>
      </c>
      <c r="Z251" s="55">
        <f t="shared" si="131"/>
        <v>0</v>
      </c>
      <c r="AA251" s="55">
        <f t="shared" si="132"/>
        <v>0</v>
      </c>
      <c r="AB251" s="55">
        <f t="shared" si="133"/>
        <v>0</v>
      </c>
      <c r="AC251" s="55">
        <f t="shared" si="129"/>
        <v>0</v>
      </c>
      <c r="AD251" s="55">
        <f t="shared" si="134"/>
        <v>0</v>
      </c>
      <c r="AE251" s="55">
        <f t="shared" si="130"/>
        <v>4</v>
      </c>
      <c r="AF251" s="55">
        <f t="shared" si="135"/>
        <v>4</v>
      </c>
      <c r="AG251" s="55">
        <f t="shared" si="136"/>
        <v>0</v>
      </c>
      <c r="AH251" s="55">
        <f t="shared" si="137"/>
        <v>0</v>
      </c>
      <c r="AI251" s="55">
        <f t="shared" si="138"/>
        <v>0</v>
      </c>
      <c r="AJ251" s="55">
        <f t="shared" si="147"/>
        <v>0</v>
      </c>
      <c r="AK251" s="56">
        <f t="shared" si="148"/>
        <v>0</v>
      </c>
      <c r="AL251" s="56">
        <f t="shared" si="149"/>
        <v>0</v>
      </c>
      <c r="AM251" s="57">
        <f t="shared" si="142"/>
        <v>0</v>
      </c>
      <c r="AN251" s="58">
        <f t="shared" si="143"/>
        <v>0</v>
      </c>
      <c r="AO251" s="59">
        <v>41339</v>
      </c>
      <c r="AP251" s="4" t="s">
        <v>50</v>
      </c>
      <c r="AR251" s="13" t="str">
        <f t="shared" si="122"/>
        <v>SERINO</v>
      </c>
      <c r="AS251" s="13" t="str">
        <f t="shared" si="123"/>
        <v>Eddy</v>
      </c>
      <c r="AT251" s="13" t="str">
        <f t="shared" si="124"/>
        <v>Dynamic Vélo Riorges</v>
      </c>
      <c r="AU251" s="227">
        <f t="shared" si="121"/>
        <v>34565</v>
      </c>
      <c r="AV251" s="105" t="str">
        <f t="shared" si="125"/>
        <v>42</v>
      </c>
      <c r="AW251" s="13">
        <f t="shared" si="126"/>
        <v>4</v>
      </c>
      <c r="AX251" s="13">
        <f t="shared" si="127"/>
        <v>0</v>
      </c>
      <c r="AY251" s="13">
        <f t="shared" si="128"/>
        <v>0</v>
      </c>
    </row>
    <row r="252" spans="1:51" ht="13.5" customHeight="1" x14ac:dyDescent="0.25">
      <c r="A252" s="66" t="s">
        <v>47</v>
      </c>
      <c r="B252" s="67" t="s">
        <v>48</v>
      </c>
      <c r="C252" s="68" t="s">
        <v>96</v>
      </c>
      <c r="D252" s="69" t="s">
        <v>29</v>
      </c>
      <c r="E252" s="70">
        <v>27239</v>
      </c>
      <c r="F252" s="71"/>
      <c r="G252" s="72" t="s">
        <v>56</v>
      </c>
      <c r="H252" s="72"/>
      <c r="I252" s="73"/>
      <c r="J252" s="72"/>
      <c r="K252" s="72"/>
      <c r="L252" s="74"/>
      <c r="M252" s="74"/>
      <c r="N252" s="72"/>
      <c r="O252" s="72"/>
      <c r="P252" s="73"/>
      <c r="Q252" s="72" t="s">
        <v>56</v>
      </c>
      <c r="R252" s="72"/>
      <c r="S252" s="74"/>
      <c r="T252" s="74"/>
      <c r="U252" s="75"/>
      <c r="V252" s="74"/>
      <c r="W252" s="76"/>
      <c r="X252" s="77">
        <f t="shared" si="144"/>
        <v>0</v>
      </c>
      <c r="Y252" s="78">
        <f t="shared" si="146"/>
        <v>1</v>
      </c>
      <c r="Z252" s="79">
        <f t="shared" si="131"/>
        <v>1</v>
      </c>
      <c r="AA252" s="79">
        <f t="shared" si="132"/>
        <v>2</v>
      </c>
      <c r="AB252" s="79">
        <f t="shared" si="133"/>
        <v>0</v>
      </c>
      <c r="AC252" s="79">
        <f t="shared" si="129"/>
        <v>0</v>
      </c>
      <c r="AD252" s="79">
        <f t="shared" si="134"/>
        <v>0</v>
      </c>
      <c r="AE252" s="79">
        <f t="shared" si="130"/>
        <v>0</v>
      </c>
      <c r="AF252" s="79">
        <f t="shared" si="135"/>
        <v>0</v>
      </c>
      <c r="AG252" s="79">
        <f t="shared" si="136"/>
        <v>0</v>
      </c>
      <c r="AH252" s="79">
        <f t="shared" si="137"/>
        <v>0</v>
      </c>
      <c r="AI252" s="79">
        <f t="shared" si="138"/>
        <v>0</v>
      </c>
      <c r="AJ252" s="79">
        <f t="shared" si="147"/>
        <v>0</v>
      </c>
      <c r="AK252" s="80">
        <f t="shared" si="148"/>
        <v>0</v>
      </c>
      <c r="AL252" s="80">
        <f t="shared" si="149"/>
        <v>0</v>
      </c>
      <c r="AM252" s="81">
        <f t="shared" si="142"/>
        <v>0</v>
      </c>
      <c r="AN252" s="77">
        <f t="shared" si="143"/>
        <v>0</v>
      </c>
      <c r="AO252" s="82">
        <v>41344</v>
      </c>
      <c r="AP252" s="13" t="s">
        <v>50</v>
      </c>
      <c r="AR252" s="13" t="str">
        <f t="shared" si="122"/>
        <v>SERTHELON</v>
      </c>
      <c r="AS252" s="13" t="str">
        <f t="shared" si="123"/>
        <v>Damien</v>
      </c>
      <c r="AT252" s="13" t="str">
        <f t="shared" si="124"/>
        <v>VC Caladois</v>
      </c>
      <c r="AU252" s="227">
        <f t="shared" si="121"/>
        <v>27239</v>
      </c>
      <c r="AV252" s="105" t="str">
        <f t="shared" si="125"/>
        <v>69</v>
      </c>
      <c r="AW252" s="13">
        <f t="shared" si="126"/>
        <v>1</v>
      </c>
      <c r="AX252" s="13">
        <f t="shared" si="127"/>
        <v>0</v>
      </c>
      <c r="AY252" s="13">
        <f t="shared" si="128"/>
        <v>0</v>
      </c>
    </row>
    <row r="253" spans="1:51" ht="13.5" customHeight="1" x14ac:dyDescent="0.25">
      <c r="A253" s="44" t="s">
        <v>431</v>
      </c>
      <c r="B253" s="45" t="s">
        <v>256</v>
      </c>
      <c r="C253" s="46" t="s">
        <v>414</v>
      </c>
      <c r="D253" s="47" t="s">
        <v>29</v>
      </c>
      <c r="E253" s="48"/>
      <c r="F253" s="49"/>
      <c r="G253" s="50"/>
      <c r="H253" s="50"/>
      <c r="I253" s="51"/>
      <c r="J253" s="50"/>
      <c r="K253" s="50"/>
      <c r="L253" s="52"/>
      <c r="M253" s="52"/>
      <c r="N253" s="50"/>
      <c r="O253" s="50"/>
      <c r="P253" s="51"/>
      <c r="Q253" s="50"/>
      <c r="R253" s="50"/>
      <c r="S253" s="52" t="s">
        <v>56</v>
      </c>
      <c r="T253" s="52"/>
      <c r="U253" s="53"/>
      <c r="V253" s="52"/>
      <c r="W253" s="54"/>
      <c r="X253" s="58">
        <f t="shared" si="144"/>
        <v>0</v>
      </c>
      <c r="Y253" s="65">
        <f t="shared" si="146"/>
        <v>0</v>
      </c>
      <c r="Z253" s="55">
        <f t="shared" si="131"/>
        <v>0</v>
      </c>
      <c r="AA253" s="55">
        <f t="shared" si="132"/>
        <v>0</v>
      </c>
      <c r="AB253" s="55">
        <f t="shared" si="133"/>
        <v>0</v>
      </c>
      <c r="AC253" s="55">
        <f t="shared" si="129"/>
        <v>0</v>
      </c>
      <c r="AD253" s="55">
        <f t="shared" si="134"/>
        <v>0</v>
      </c>
      <c r="AE253" s="55">
        <f t="shared" si="130"/>
        <v>4</v>
      </c>
      <c r="AF253" s="55">
        <f t="shared" si="135"/>
        <v>4</v>
      </c>
      <c r="AG253" s="55">
        <f t="shared" si="136"/>
        <v>0</v>
      </c>
      <c r="AH253" s="55">
        <f t="shared" si="137"/>
        <v>0</v>
      </c>
      <c r="AI253" s="55">
        <f t="shared" si="138"/>
        <v>0</v>
      </c>
      <c r="AJ253" s="55">
        <f t="shared" si="147"/>
        <v>0</v>
      </c>
      <c r="AK253" s="56">
        <f t="shared" si="148"/>
        <v>0</v>
      </c>
      <c r="AL253" s="56">
        <f t="shared" si="149"/>
        <v>0</v>
      </c>
      <c r="AM253" s="57">
        <f t="shared" si="142"/>
        <v>0</v>
      </c>
      <c r="AN253" s="58">
        <f t="shared" si="143"/>
        <v>0</v>
      </c>
      <c r="AO253" s="59">
        <v>41351</v>
      </c>
      <c r="AP253" s="13" t="s">
        <v>50</v>
      </c>
      <c r="AR253" s="13" t="str">
        <f t="shared" si="122"/>
        <v>SERVAIS</v>
      </c>
      <c r="AS253" s="13" t="str">
        <f t="shared" si="123"/>
        <v>Didier</v>
      </c>
      <c r="AT253" s="13" t="str">
        <f t="shared" si="124"/>
        <v>AC Tarare POPEY</v>
      </c>
      <c r="AU253" s="227">
        <f t="shared" si="121"/>
        <v>0</v>
      </c>
      <c r="AV253" s="105" t="str">
        <f t="shared" si="125"/>
        <v>69</v>
      </c>
      <c r="AW253" s="13">
        <f t="shared" si="126"/>
        <v>4</v>
      </c>
      <c r="AX253" s="13">
        <f t="shared" si="127"/>
        <v>0</v>
      </c>
      <c r="AY253" s="13">
        <f t="shared" si="128"/>
        <v>0</v>
      </c>
    </row>
    <row r="254" spans="1:51" ht="13.5" customHeight="1" x14ac:dyDescent="0.25">
      <c r="A254" s="66" t="s">
        <v>487</v>
      </c>
      <c r="B254" s="67" t="s">
        <v>351</v>
      </c>
      <c r="C254" s="68" t="s">
        <v>369</v>
      </c>
      <c r="D254" s="69" t="s">
        <v>39</v>
      </c>
      <c r="E254" s="70">
        <v>30405</v>
      </c>
      <c r="F254" s="71"/>
      <c r="G254" s="72"/>
      <c r="H254" s="72"/>
      <c r="I254" s="73"/>
      <c r="J254" s="72"/>
      <c r="K254" s="72"/>
      <c r="L254" s="74"/>
      <c r="M254" s="74"/>
      <c r="N254" s="72"/>
      <c r="O254" s="72"/>
      <c r="P254" s="73"/>
      <c r="Q254" s="72"/>
      <c r="R254" s="72" t="s">
        <v>56</v>
      </c>
      <c r="S254" s="74"/>
      <c r="T254" s="74"/>
      <c r="U254" s="75"/>
      <c r="V254" s="74"/>
      <c r="W254" s="76"/>
      <c r="X254" s="77">
        <f t="shared" si="144"/>
        <v>0</v>
      </c>
      <c r="Y254" s="78">
        <f t="shared" si="146"/>
        <v>0</v>
      </c>
      <c r="Z254" s="79">
        <f t="shared" si="131"/>
        <v>0</v>
      </c>
      <c r="AA254" s="79">
        <f t="shared" si="132"/>
        <v>0</v>
      </c>
      <c r="AB254" s="79">
        <f t="shared" si="133"/>
        <v>0</v>
      </c>
      <c r="AC254" s="79">
        <f t="shared" si="129"/>
        <v>3</v>
      </c>
      <c r="AD254" s="79">
        <f t="shared" si="134"/>
        <v>3</v>
      </c>
      <c r="AE254" s="79">
        <f t="shared" si="130"/>
        <v>0</v>
      </c>
      <c r="AF254" s="79">
        <f t="shared" si="135"/>
        <v>0</v>
      </c>
      <c r="AG254" s="79">
        <f t="shared" si="136"/>
        <v>0</v>
      </c>
      <c r="AH254" s="79">
        <f t="shared" si="137"/>
        <v>0</v>
      </c>
      <c r="AI254" s="79">
        <f t="shared" si="138"/>
        <v>0</v>
      </c>
      <c r="AJ254" s="79">
        <f t="shared" si="147"/>
        <v>0</v>
      </c>
      <c r="AK254" s="80">
        <f t="shared" si="148"/>
        <v>0</v>
      </c>
      <c r="AL254" s="80">
        <f t="shared" si="149"/>
        <v>0</v>
      </c>
      <c r="AM254" s="81">
        <f t="shared" si="142"/>
        <v>0</v>
      </c>
      <c r="AN254" s="77">
        <f t="shared" si="143"/>
        <v>0</v>
      </c>
      <c r="AO254" s="82">
        <v>41359</v>
      </c>
      <c r="AP254" s="13" t="s">
        <v>50</v>
      </c>
      <c r="AR254" s="13" t="str">
        <f t="shared" si="122"/>
        <v>SERVAJEAN</v>
      </c>
      <c r="AS254" s="13" t="str">
        <f t="shared" si="123"/>
        <v>Joris</v>
      </c>
      <c r="AT254" s="13" t="str">
        <f t="shared" si="124"/>
        <v>VC Roannais</v>
      </c>
      <c r="AU254" s="227">
        <f t="shared" si="121"/>
        <v>30405</v>
      </c>
      <c r="AV254" s="105" t="str">
        <f t="shared" si="125"/>
        <v>42</v>
      </c>
      <c r="AW254" s="13">
        <f t="shared" si="126"/>
        <v>3</v>
      </c>
      <c r="AX254" s="13">
        <f t="shared" si="127"/>
        <v>0</v>
      </c>
      <c r="AY254" s="13">
        <f t="shared" si="128"/>
        <v>0</v>
      </c>
    </row>
    <row r="255" spans="1:51" ht="13.5" customHeight="1" x14ac:dyDescent="0.25">
      <c r="A255" s="44" t="s">
        <v>275</v>
      </c>
      <c r="B255" s="45" t="s">
        <v>125</v>
      </c>
      <c r="C255" s="46" t="s">
        <v>436</v>
      </c>
      <c r="D255" s="47" t="s">
        <v>29</v>
      </c>
      <c r="E255" s="48">
        <v>22932</v>
      </c>
      <c r="F255" s="49"/>
      <c r="G255" s="50"/>
      <c r="H255" s="50"/>
      <c r="I255" s="51"/>
      <c r="J255" s="50" t="s">
        <v>56</v>
      </c>
      <c r="K255" s="50"/>
      <c r="L255" s="52"/>
      <c r="M255" s="52"/>
      <c r="N255" s="50"/>
      <c r="O255" s="50"/>
      <c r="P255" s="51"/>
      <c r="Q255" s="50"/>
      <c r="R255" s="50"/>
      <c r="S255" s="52"/>
      <c r="T255" s="52"/>
      <c r="U255" s="53"/>
      <c r="V255" s="52"/>
      <c r="W255" s="54"/>
      <c r="X255" s="58">
        <f t="shared" si="144"/>
        <v>0</v>
      </c>
      <c r="Y255" s="65">
        <f t="shared" si="146"/>
        <v>0</v>
      </c>
      <c r="Z255" s="55">
        <f t="shared" si="131"/>
        <v>0</v>
      </c>
      <c r="AA255" s="55">
        <f t="shared" si="132"/>
        <v>0</v>
      </c>
      <c r="AB255" s="55">
        <f t="shared" si="133"/>
        <v>0</v>
      </c>
      <c r="AC255" s="55">
        <f t="shared" si="129"/>
        <v>3</v>
      </c>
      <c r="AD255" s="55">
        <f t="shared" si="134"/>
        <v>3</v>
      </c>
      <c r="AE255" s="55">
        <f t="shared" si="130"/>
        <v>0</v>
      </c>
      <c r="AF255" s="55">
        <f t="shared" si="135"/>
        <v>0</v>
      </c>
      <c r="AG255" s="55">
        <f t="shared" si="136"/>
        <v>0</v>
      </c>
      <c r="AH255" s="55">
        <f t="shared" si="137"/>
        <v>0</v>
      </c>
      <c r="AI255" s="55">
        <f t="shared" si="138"/>
        <v>0</v>
      </c>
      <c r="AJ255" s="55">
        <f t="shared" si="147"/>
        <v>0</v>
      </c>
      <c r="AK255" s="56">
        <f t="shared" si="148"/>
        <v>0</v>
      </c>
      <c r="AL255" s="56">
        <f t="shared" si="149"/>
        <v>0</v>
      </c>
      <c r="AM255" s="57">
        <f t="shared" si="142"/>
        <v>0</v>
      </c>
      <c r="AN255" s="58">
        <f t="shared" si="143"/>
        <v>0</v>
      </c>
      <c r="AO255" s="59">
        <v>41351</v>
      </c>
      <c r="AP255" s="13" t="s">
        <v>50</v>
      </c>
      <c r="AR255" s="13" t="str">
        <f t="shared" si="122"/>
        <v>SIE</v>
      </c>
      <c r="AS255" s="13" t="str">
        <f t="shared" si="123"/>
        <v>Serge</v>
      </c>
      <c r="AT255" s="13" t="str">
        <f t="shared" si="124"/>
        <v>ES Jonage CYCLO</v>
      </c>
      <c r="AU255" s="227">
        <f t="shared" si="121"/>
        <v>22932</v>
      </c>
      <c r="AV255" s="105" t="str">
        <f t="shared" si="125"/>
        <v>69</v>
      </c>
      <c r="AW255" s="13">
        <f t="shared" si="126"/>
        <v>3</v>
      </c>
      <c r="AX255" s="13">
        <f t="shared" si="127"/>
        <v>0</v>
      </c>
      <c r="AY255" s="13">
        <f t="shared" si="128"/>
        <v>0</v>
      </c>
    </row>
    <row r="256" spans="1:51" ht="13.5" customHeight="1" x14ac:dyDescent="0.25">
      <c r="A256" s="66" t="s">
        <v>99</v>
      </c>
      <c r="B256" s="67" t="s">
        <v>67</v>
      </c>
      <c r="C256" s="68" t="s">
        <v>96</v>
      </c>
      <c r="D256" s="69" t="s">
        <v>29</v>
      </c>
      <c r="E256" s="70">
        <v>26477</v>
      </c>
      <c r="F256" s="71"/>
      <c r="G256" s="72"/>
      <c r="H256" s="72" t="s">
        <v>56</v>
      </c>
      <c r="I256" s="73"/>
      <c r="J256" s="72"/>
      <c r="K256" s="72"/>
      <c r="L256" s="74"/>
      <c r="M256" s="74"/>
      <c r="N256" s="72"/>
      <c r="O256" s="72"/>
      <c r="P256" s="73"/>
      <c r="Q256" s="72"/>
      <c r="R256" s="72" t="s">
        <v>56</v>
      </c>
      <c r="S256" s="74"/>
      <c r="T256" s="74"/>
      <c r="U256" s="75"/>
      <c r="V256" s="74"/>
      <c r="W256" s="76"/>
      <c r="X256" s="77">
        <f t="shared" si="144"/>
        <v>0</v>
      </c>
      <c r="Y256" s="78">
        <f t="shared" si="146"/>
        <v>0</v>
      </c>
      <c r="Z256" s="79">
        <f t="shared" si="131"/>
        <v>0</v>
      </c>
      <c r="AA256" s="79">
        <f t="shared" si="132"/>
        <v>2</v>
      </c>
      <c r="AB256" s="79">
        <f t="shared" si="133"/>
        <v>2</v>
      </c>
      <c r="AC256" s="79">
        <f t="shared" si="129"/>
        <v>3</v>
      </c>
      <c r="AD256" s="79">
        <f t="shared" si="134"/>
        <v>0</v>
      </c>
      <c r="AE256" s="79">
        <f t="shared" si="130"/>
        <v>0</v>
      </c>
      <c r="AF256" s="79">
        <f t="shared" si="135"/>
        <v>0</v>
      </c>
      <c r="AG256" s="79">
        <f t="shared" si="136"/>
        <v>0</v>
      </c>
      <c r="AH256" s="79">
        <f t="shared" si="137"/>
        <v>0</v>
      </c>
      <c r="AI256" s="79">
        <f t="shared" si="138"/>
        <v>0</v>
      </c>
      <c r="AJ256" s="79">
        <f t="shared" si="147"/>
        <v>0</v>
      </c>
      <c r="AK256" s="80">
        <f t="shared" si="148"/>
        <v>0</v>
      </c>
      <c r="AL256" s="80">
        <f t="shared" si="149"/>
        <v>0</v>
      </c>
      <c r="AM256" s="81">
        <f t="shared" si="142"/>
        <v>0</v>
      </c>
      <c r="AN256" s="77">
        <f t="shared" si="143"/>
        <v>0</v>
      </c>
      <c r="AO256" s="82">
        <v>41310</v>
      </c>
      <c r="AP256" s="14" t="s">
        <v>121</v>
      </c>
      <c r="AQ256" s="13"/>
      <c r="AR256" s="13" t="str">
        <f t="shared" si="122"/>
        <v>SIMMINI</v>
      </c>
      <c r="AS256" s="13" t="str">
        <f t="shared" si="123"/>
        <v>Richard</v>
      </c>
      <c r="AT256" s="13" t="str">
        <f t="shared" si="124"/>
        <v>VC Caladois</v>
      </c>
      <c r="AU256" s="227">
        <f t="shared" si="121"/>
        <v>26477</v>
      </c>
      <c r="AV256" s="105" t="str">
        <f t="shared" si="125"/>
        <v>69</v>
      </c>
      <c r="AW256" s="13">
        <f t="shared" si="126"/>
        <v>2</v>
      </c>
      <c r="AX256" s="13">
        <f t="shared" si="127"/>
        <v>0</v>
      </c>
      <c r="AY256" s="13">
        <f t="shared" si="128"/>
        <v>0</v>
      </c>
    </row>
    <row r="257" spans="1:51" ht="13.5" customHeight="1" x14ac:dyDescent="0.25">
      <c r="A257" s="44" t="s">
        <v>1397</v>
      </c>
      <c r="B257" s="45" t="s">
        <v>21</v>
      </c>
      <c r="C257" s="46" t="s">
        <v>334</v>
      </c>
      <c r="D257" s="47" t="s">
        <v>294</v>
      </c>
      <c r="E257" s="48">
        <v>19310</v>
      </c>
      <c r="F257" s="49"/>
      <c r="G257" s="50"/>
      <c r="H257" s="50" t="s">
        <v>56</v>
      </c>
      <c r="I257" s="51"/>
      <c r="J257" s="50"/>
      <c r="K257" s="50"/>
      <c r="L257" s="52"/>
      <c r="M257" s="52"/>
      <c r="N257" s="50"/>
      <c r="O257" s="50"/>
      <c r="P257" s="51"/>
      <c r="Q257" s="50"/>
      <c r="R257" s="50"/>
      <c r="S257" s="52"/>
      <c r="T257" s="52" t="s">
        <v>56</v>
      </c>
      <c r="U257" s="53"/>
      <c r="V257" s="52"/>
      <c r="W257" s="54"/>
      <c r="X257" s="58">
        <f t="shared" si="144"/>
        <v>0</v>
      </c>
      <c r="Y257" s="65">
        <f t="shared" si="146"/>
        <v>0</v>
      </c>
      <c r="Z257" s="55">
        <f t="shared" si="131"/>
        <v>0</v>
      </c>
      <c r="AA257" s="55">
        <f t="shared" si="132"/>
        <v>2</v>
      </c>
      <c r="AB257" s="55">
        <f t="shared" si="133"/>
        <v>2</v>
      </c>
      <c r="AC257" s="55">
        <f t="shared" si="129"/>
        <v>0</v>
      </c>
      <c r="AD257" s="55">
        <f t="shared" si="134"/>
        <v>0</v>
      </c>
      <c r="AE257" s="55">
        <f t="shared" si="130"/>
        <v>0</v>
      </c>
      <c r="AF257" s="55">
        <f t="shared" si="135"/>
        <v>0</v>
      </c>
      <c r="AG257" s="55">
        <f t="shared" si="136"/>
        <v>5</v>
      </c>
      <c r="AH257" s="55">
        <f t="shared" si="137"/>
        <v>0</v>
      </c>
      <c r="AI257" s="55">
        <f t="shared" si="138"/>
        <v>0</v>
      </c>
      <c r="AJ257" s="55">
        <f t="shared" si="147"/>
        <v>0</v>
      </c>
      <c r="AK257" s="56">
        <f t="shared" si="148"/>
        <v>0</v>
      </c>
      <c r="AL257" s="56">
        <f t="shared" si="149"/>
        <v>0</v>
      </c>
      <c r="AM257" s="57">
        <f t="shared" si="142"/>
        <v>0</v>
      </c>
      <c r="AN257" s="58">
        <f t="shared" si="143"/>
        <v>0</v>
      </c>
      <c r="AO257" s="59">
        <v>41376</v>
      </c>
      <c r="AP257" s="14" t="s">
        <v>121</v>
      </c>
      <c r="AR257" s="13" t="str">
        <f t="shared" si="122"/>
        <v>SIRE</v>
      </c>
      <c r="AS257" s="13" t="str">
        <f t="shared" si="123"/>
        <v>Gilles</v>
      </c>
      <c r="AT257" s="13" t="str">
        <f t="shared" si="124"/>
        <v>VC Dôle</v>
      </c>
      <c r="AU257" s="227">
        <f t="shared" si="121"/>
        <v>19310</v>
      </c>
      <c r="AV257" s="105" t="str">
        <f t="shared" si="125"/>
        <v>39</v>
      </c>
      <c r="AW257" s="13">
        <f t="shared" si="126"/>
        <v>2</v>
      </c>
      <c r="AX257" s="13">
        <f t="shared" si="127"/>
        <v>0</v>
      </c>
      <c r="AY257" s="13">
        <f t="shared" si="128"/>
        <v>0</v>
      </c>
    </row>
    <row r="258" spans="1:51" ht="13.5" customHeight="1" x14ac:dyDescent="0.25">
      <c r="A258" s="66" t="s">
        <v>276</v>
      </c>
      <c r="B258" s="67" t="s">
        <v>115</v>
      </c>
      <c r="C258" s="68" t="s">
        <v>336</v>
      </c>
      <c r="D258" s="69" t="s">
        <v>39</v>
      </c>
      <c r="E258" s="70">
        <v>23719</v>
      </c>
      <c r="F258" s="71"/>
      <c r="G258" s="72" t="s">
        <v>56</v>
      </c>
      <c r="H258" s="72"/>
      <c r="I258" s="73"/>
      <c r="J258" s="72"/>
      <c r="K258" s="72"/>
      <c r="L258" s="74"/>
      <c r="M258" s="74"/>
      <c r="N258" s="72"/>
      <c r="O258" s="72"/>
      <c r="P258" s="73"/>
      <c r="Q258" s="72" t="s">
        <v>56</v>
      </c>
      <c r="R258" s="72"/>
      <c r="S258" s="74"/>
      <c r="T258" s="74"/>
      <c r="U258" s="75"/>
      <c r="V258" s="74"/>
      <c r="W258" s="76"/>
      <c r="X258" s="77">
        <f t="shared" si="144"/>
        <v>0</v>
      </c>
      <c r="Y258" s="78">
        <f t="shared" si="146"/>
        <v>1</v>
      </c>
      <c r="Z258" s="79">
        <f t="shared" si="131"/>
        <v>1</v>
      </c>
      <c r="AA258" s="79">
        <f t="shared" si="132"/>
        <v>2</v>
      </c>
      <c r="AB258" s="79">
        <f t="shared" si="133"/>
        <v>0</v>
      </c>
      <c r="AC258" s="79">
        <f t="shared" si="129"/>
        <v>0</v>
      </c>
      <c r="AD258" s="79">
        <f t="shared" si="134"/>
        <v>0</v>
      </c>
      <c r="AE258" s="79">
        <f t="shared" si="130"/>
        <v>0</v>
      </c>
      <c r="AF258" s="79">
        <f t="shared" si="135"/>
        <v>0</v>
      </c>
      <c r="AG258" s="79">
        <f t="shared" si="136"/>
        <v>0</v>
      </c>
      <c r="AH258" s="79">
        <f t="shared" si="137"/>
        <v>0</v>
      </c>
      <c r="AI258" s="79">
        <f t="shared" si="138"/>
        <v>0</v>
      </c>
      <c r="AJ258" s="79">
        <f t="shared" si="147"/>
        <v>0</v>
      </c>
      <c r="AK258" s="80">
        <f t="shared" si="148"/>
        <v>0</v>
      </c>
      <c r="AL258" s="80">
        <f t="shared" si="149"/>
        <v>0</v>
      </c>
      <c r="AM258" s="81">
        <f t="shared" si="142"/>
        <v>0</v>
      </c>
      <c r="AN258" s="77">
        <f t="shared" si="143"/>
        <v>0</v>
      </c>
      <c r="AO258" s="82">
        <v>41354</v>
      </c>
      <c r="AP258" s="13" t="s">
        <v>50</v>
      </c>
      <c r="AR258" s="13" t="str">
        <f t="shared" si="122"/>
        <v>SZOSTAK</v>
      </c>
      <c r="AS258" s="13" t="str">
        <f t="shared" si="123"/>
        <v>Nicolas</v>
      </c>
      <c r="AT258" s="13" t="str">
        <f t="shared" si="124"/>
        <v>VC Roanne</v>
      </c>
      <c r="AU258" s="227">
        <f t="shared" si="121"/>
        <v>23719</v>
      </c>
      <c r="AV258" s="105" t="str">
        <f t="shared" si="125"/>
        <v>42</v>
      </c>
      <c r="AW258" s="13">
        <f t="shared" si="126"/>
        <v>1</v>
      </c>
      <c r="AX258" s="13">
        <f t="shared" si="127"/>
        <v>0</v>
      </c>
      <c r="AY258" s="13">
        <f t="shared" si="128"/>
        <v>0</v>
      </c>
    </row>
    <row r="259" spans="1:51" ht="13.5" customHeight="1" x14ac:dyDescent="0.25">
      <c r="A259" s="44" t="s">
        <v>277</v>
      </c>
      <c r="B259" s="45" t="s">
        <v>107</v>
      </c>
      <c r="C259" s="46" t="s">
        <v>16</v>
      </c>
      <c r="D259" s="47" t="s">
        <v>35</v>
      </c>
      <c r="E259" s="48"/>
      <c r="F259" s="49"/>
      <c r="G259" s="50"/>
      <c r="H259" s="50"/>
      <c r="I259" s="51"/>
      <c r="J259" s="50"/>
      <c r="K259" s="50"/>
      <c r="L259" s="52"/>
      <c r="M259" s="52"/>
      <c r="N259" s="50"/>
      <c r="O259" s="50"/>
      <c r="P259" s="51"/>
      <c r="Q259" s="50" t="s">
        <v>56</v>
      </c>
      <c r="R259" s="50"/>
      <c r="S259" s="52"/>
      <c r="T259" s="52"/>
      <c r="U259" s="53"/>
      <c r="V259" s="52"/>
      <c r="W259" s="54"/>
      <c r="X259" s="58">
        <f t="shared" si="144"/>
        <v>0</v>
      </c>
      <c r="Y259" s="65">
        <f t="shared" si="146"/>
        <v>0</v>
      </c>
      <c r="Z259" s="55">
        <v>1</v>
      </c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6"/>
      <c r="AL259" s="56"/>
      <c r="AM259" s="57"/>
      <c r="AN259" s="58"/>
      <c r="AO259" s="59">
        <v>41357</v>
      </c>
      <c r="AP259" s="13" t="s">
        <v>122</v>
      </c>
      <c r="AQ259" s="4" t="s">
        <v>502</v>
      </c>
      <c r="AR259" s="13" t="str">
        <f t="shared" ref="AR259:AR267" si="150">A259</f>
        <v>TACNET</v>
      </c>
      <c r="AS259" s="13" t="str">
        <f t="shared" ref="AS259:AS267" si="151">B259</f>
        <v>Olivier</v>
      </c>
      <c r="AT259" s="13" t="str">
        <f t="shared" ref="AT259:AT267" si="152">C259</f>
        <v>ASL Hauteville</v>
      </c>
      <c r="AU259" s="227">
        <f t="shared" si="121"/>
        <v>0</v>
      </c>
      <c r="AV259" s="105" t="str">
        <f t="shared" ref="AV259:AV267" si="153">D259</f>
        <v>21</v>
      </c>
      <c r="AW259" s="13">
        <f t="shared" ref="AW259:AW267" si="154">Z259+AB259+AD259+AF259+AH259+AJ259</f>
        <v>1</v>
      </c>
      <c r="AX259" s="13">
        <f t="shared" ref="AX259:AX267" si="155">AL259</f>
        <v>0</v>
      </c>
      <c r="AY259" s="13">
        <f t="shared" ref="AY259:AY267" si="156">AN259</f>
        <v>0</v>
      </c>
    </row>
    <row r="260" spans="1:51" ht="13.5" customHeight="1" x14ac:dyDescent="0.25">
      <c r="A260" s="66" t="s">
        <v>390</v>
      </c>
      <c r="B260" s="67" t="s">
        <v>115</v>
      </c>
      <c r="C260" s="68" t="s">
        <v>62</v>
      </c>
      <c r="D260" s="69" t="s">
        <v>23</v>
      </c>
      <c r="E260" s="70">
        <v>27498</v>
      </c>
      <c r="F260" s="71"/>
      <c r="G260" s="72"/>
      <c r="H260" s="72"/>
      <c r="I260" s="73"/>
      <c r="J260" s="72"/>
      <c r="K260" s="72" t="s">
        <v>56</v>
      </c>
      <c r="L260" s="74"/>
      <c r="M260" s="74"/>
      <c r="N260" s="72"/>
      <c r="O260" s="72"/>
      <c r="P260" s="73"/>
      <c r="Q260" s="72"/>
      <c r="R260" s="72"/>
      <c r="S260" s="74"/>
      <c r="T260" s="74"/>
      <c r="U260" s="75"/>
      <c r="V260" s="74"/>
      <c r="W260" s="76"/>
      <c r="X260" s="77">
        <f t="shared" si="144"/>
        <v>0</v>
      </c>
      <c r="Y260" s="78">
        <f t="shared" si="146"/>
        <v>0</v>
      </c>
      <c r="Z260" s="79">
        <f t="shared" ref="Z260:Z274" si="157">IF((Y260-X260&gt;=1),1,0)</f>
        <v>0</v>
      </c>
      <c r="AA260" s="79">
        <f t="shared" ref="AA260:AA288" si="158">IF(OR(H260="X",I260="X",Q260="X",),2,0)</f>
        <v>0</v>
      </c>
      <c r="AB260" s="79">
        <f t="shared" ref="AB260:AB274" si="159">IF(AND(AA260-Y260&gt;=2,X260=0),2,0)</f>
        <v>0</v>
      </c>
      <c r="AC260" s="79">
        <f t="shared" ref="AC260:AC288" si="160">IF(OR(J260="X",R260="X",),3,0)</f>
        <v>0</v>
      </c>
      <c r="AD260" s="79">
        <f t="shared" ref="AD260:AD274" si="161">IF(AND(AC260-AB260-Y260&gt;=3,X260=0),3,0)</f>
        <v>0</v>
      </c>
      <c r="AE260" s="79">
        <f t="shared" ref="AE260:AE274" si="162">IF(OR(K260="X",S260="X",O260="x",W260="x",),4,0)</f>
        <v>4</v>
      </c>
      <c r="AF260" s="79">
        <f t="shared" ref="AF260:AF274" si="163">IF(AND((AE260-AD260-AB260-Y260&gt;=4),(E260&lt;$B$1),(X260=0)),4,0)</f>
        <v>4</v>
      </c>
      <c r="AG260" s="79">
        <f t="shared" ref="AG260:AG274" si="164">IF(OR(L260="X",T260="X",O260="x",W260="x",),5,0)</f>
        <v>0</v>
      </c>
      <c r="AH260" s="79">
        <f t="shared" ref="AH260:AH274" si="165">IF(OR((AG260-AF260-AD260-AB260-Y260&gt;=5),(E260&gt;$B$1)),5,0)</f>
        <v>0</v>
      </c>
      <c r="AI260" s="79">
        <f t="shared" ref="AI260:AI274" si="166">IF(OR(M260="X",U260="X",),6,0)</f>
        <v>0</v>
      </c>
      <c r="AJ260" s="79">
        <f t="shared" ref="AJ260:AJ274" si="167">IF((AI260-AH260-AF260-AD260-AB260-Y260&gt;=6),6,0)</f>
        <v>0</v>
      </c>
      <c r="AK260" s="80">
        <f t="shared" ref="AK260:AK274" si="168">IF(U260="x",7,0)</f>
        <v>0</v>
      </c>
      <c r="AL260" s="80">
        <f t="shared" ref="AL260:AL274" si="169">IF((AK260-AJ260-AH260-AF260-AD260-AB260-Y260&gt;=7),"F",0)</f>
        <v>0</v>
      </c>
      <c r="AM260" s="81">
        <f t="shared" ref="AM260:AM274" si="170">IF(OR(N260="X",V260="X",),8,0)</f>
        <v>0</v>
      </c>
      <c r="AN260" s="77">
        <f t="shared" ref="AN260:AN274" si="171">IF((AM260=8),"M",0)</f>
        <v>0</v>
      </c>
      <c r="AO260" s="82">
        <v>41344</v>
      </c>
      <c r="AP260" s="13" t="s">
        <v>50</v>
      </c>
      <c r="AR260" s="13" t="str">
        <f t="shared" si="150"/>
        <v>TARDY</v>
      </c>
      <c r="AS260" s="13" t="str">
        <f t="shared" si="151"/>
        <v>Nicolas</v>
      </c>
      <c r="AT260" s="13" t="str">
        <f t="shared" si="152"/>
        <v>AC Francheleins</v>
      </c>
      <c r="AU260" s="227">
        <f t="shared" si="121"/>
        <v>27498</v>
      </c>
      <c r="AV260" s="105" t="str">
        <f t="shared" si="153"/>
        <v>01</v>
      </c>
      <c r="AW260" s="13">
        <f t="shared" si="154"/>
        <v>4</v>
      </c>
      <c r="AX260" s="13">
        <f t="shared" si="155"/>
        <v>0</v>
      </c>
      <c r="AY260" s="13">
        <f t="shared" si="156"/>
        <v>0</v>
      </c>
    </row>
    <row r="261" spans="1:51" ht="13.5" customHeight="1" x14ac:dyDescent="0.25">
      <c r="A261" s="44" t="s">
        <v>278</v>
      </c>
      <c r="B261" s="45" t="s">
        <v>18</v>
      </c>
      <c r="C261" s="46" t="s">
        <v>305</v>
      </c>
      <c r="D261" s="47" t="s">
        <v>23</v>
      </c>
      <c r="E261" s="48"/>
      <c r="F261" s="49"/>
      <c r="G261" s="50"/>
      <c r="H261" s="50"/>
      <c r="I261" s="51" t="s">
        <v>56</v>
      </c>
      <c r="J261" s="50"/>
      <c r="K261" s="50"/>
      <c r="L261" s="52"/>
      <c r="M261" s="52"/>
      <c r="N261" s="50"/>
      <c r="O261" s="50"/>
      <c r="P261" s="51"/>
      <c r="Q261" s="50"/>
      <c r="R261" s="50"/>
      <c r="S261" s="52"/>
      <c r="T261" s="52"/>
      <c r="U261" s="53"/>
      <c r="V261" s="52"/>
      <c r="W261" s="54"/>
      <c r="X261" s="58">
        <f t="shared" si="144"/>
        <v>0</v>
      </c>
      <c r="Y261" s="65">
        <f t="shared" si="146"/>
        <v>0</v>
      </c>
      <c r="Z261" s="55">
        <f t="shared" si="157"/>
        <v>0</v>
      </c>
      <c r="AA261" s="55">
        <f t="shared" si="158"/>
        <v>2</v>
      </c>
      <c r="AB261" s="55">
        <f t="shared" si="159"/>
        <v>2</v>
      </c>
      <c r="AC261" s="55">
        <f t="shared" si="160"/>
        <v>0</v>
      </c>
      <c r="AD261" s="55">
        <f t="shared" si="161"/>
        <v>0</v>
      </c>
      <c r="AE261" s="55">
        <f t="shared" si="162"/>
        <v>0</v>
      </c>
      <c r="AF261" s="55">
        <f t="shared" si="163"/>
        <v>0</v>
      </c>
      <c r="AG261" s="55">
        <f t="shared" si="164"/>
        <v>0</v>
      </c>
      <c r="AH261" s="55">
        <f t="shared" si="165"/>
        <v>0</v>
      </c>
      <c r="AI261" s="55">
        <f t="shared" si="166"/>
        <v>0</v>
      </c>
      <c r="AJ261" s="55">
        <f t="shared" si="167"/>
        <v>0</v>
      </c>
      <c r="AK261" s="56">
        <f t="shared" si="168"/>
        <v>0</v>
      </c>
      <c r="AL261" s="56">
        <f t="shared" si="169"/>
        <v>0</v>
      </c>
      <c r="AM261" s="57">
        <f t="shared" si="170"/>
        <v>0</v>
      </c>
      <c r="AN261" s="58">
        <f t="shared" si="171"/>
        <v>0</v>
      </c>
      <c r="AO261" s="59">
        <v>41328</v>
      </c>
      <c r="AP261" s="13" t="s">
        <v>50</v>
      </c>
      <c r="AR261" s="13" t="str">
        <f t="shared" si="150"/>
        <v>THEVENIN</v>
      </c>
      <c r="AS261" s="13" t="str">
        <f t="shared" si="151"/>
        <v>Pascal</v>
      </c>
      <c r="AT261" s="13" t="str">
        <f t="shared" si="152"/>
        <v>St Denis Cyclisme</v>
      </c>
      <c r="AU261" s="227">
        <f t="shared" si="121"/>
        <v>0</v>
      </c>
      <c r="AV261" s="105" t="str">
        <f t="shared" si="153"/>
        <v>01</v>
      </c>
      <c r="AW261" s="13">
        <f t="shared" si="154"/>
        <v>2</v>
      </c>
      <c r="AX261" s="13">
        <f t="shared" si="155"/>
        <v>0</v>
      </c>
      <c r="AY261" s="13">
        <f t="shared" si="156"/>
        <v>0</v>
      </c>
    </row>
    <row r="262" spans="1:51" ht="13.5" customHeight="1" x14ac:dyDescent="0.25">
      <c r="A262" s="66" t="s">
        <v>449</v>
      </c>
      <c r="B262" s="67" t="s">
        <v>218</v>
      </c>
      <c r="C262" s="68" t="s">
        <v>118</v>
      </c>
      <c r="D262" s="69" t="s">
        <v>35</v>
      </c>
      <c r="E262" s="70">
        <v>26455</v>
      </c>
      <c r="F262" s="71"/>
      <c r="G262" s="72"/>
      <c r="H262" s="72"/>
      <c r="I262" s="73"/>
      <c r="J262" s="72"/>
      <c r="K262" s="72" t="s">
        <v>56</v>
      </c>
      <c r="L262" s="74"/>
      <c r="M262" s="74"/>
      <c r="N262" s="72"/>
      <c r="O262" s="72"/>
      <c r="P262" s="73"/>
      <c r="Q262" s="72"/>
      <c r="R262" s="72"/>
      <c r="S262" s="74"/>
      <c r="T262" s="74"/>
      <c r="U262" s="75"/>
      <c r="V262" s="74"/>
      <c r="W262" s="76"/>
      <c r="X262" s="77">
        <f t="shared" si="144"/>
        <v>0</v>
      </c>
      <c r="Y262" s="78">
        <f t="shared" si="146"/>
        <v>0</v>
      </c>
      <c r="Z262" s="79">
        <f t="shared" si="157"/>
        <v>0</v>
      </c>
      <c r="AA262" s="79">
        <f t="shared" si="158"/>
        <v>0</v>
      </c>
      <c r="AB262" s="79">
        <f t="shared" si="159"/>
        <v>0</v>
      </c>
      <c r="AC262" s="79">
        <f t="shared" si="160"/>
        <v>0</v>
      </c>
      <c r="AD262" s="79">
        <f t="shared" si="161"/>
        <v>0</v>
      </c>
      <c r="AE262" s="79">
        <f t="shared" si="162"/>
        <v>4</v>
      </c>
      <c r="AF262" s="79">
        <f t="shared" si="163"/>
        <v>4</v>
      </c>
      <c r="AG262" s="79">
        <f t="shared" si="164"/>
        <v>0</v>
      </c>
      <c r="AH262" s="79">
        <f t="shared" si="165"/>
        <v>0</v>
      </c>
      <c r="AI262" s="79">
        <f t="shared" si="166"/>
        <v>0</v>
      </c>
      <c r="AJ262" s="79">
        <f t="shared" si="167"/>
        <v>0</v>
      </c>
      <c r="AK262" s="80">
        <f t="shared" si="168"/>
        <v>0</v>
      </c>
      <c r="AL262" s="80">
        <f t="shared" si="169"/>
        <v>0</v>
      </c>
      <c r="AM262" s="81">
        <f t="shared" si="170"/>
        <v>0</v>
      </c>
      <c r="AN262" s="77">
        <f t="shared" si="171"/>
        <v>0</v>
      </c>
      <c r="AO262" s="82">
        <v>41353</v>
      </c>
      <c r="AP262" s="13" t="s">
        <v>50</v>
      </c>
      <c r="AR262" s="13" t="str">
        <f t="shared" si="150"/>
        <v>THIBERT</v>
      </c>
      <c r="AS262" s="13" t="str">
        <f t="shared" si="151"/>
        <v>Mathieu</v>
      </c>
      <c r="AT262" s="13" t="str">
        <f t="shared" si="152"/>
        <v>VSC Beaune</v>
      </c>
      <c r="AU262" s="227">
        <f t="shared" si="121"/>
        <v>26455</v>
      </c>
      <c r="AV262" s="105" t="str">
        <f t="shared" si="153"/>
        <v>21</v>
      </c>
      <c r="AW262" s="13">
        <f t="shared" si="154"/>
        <v>4</v>
      </c>
      <c r="AX262" s="13">
        <f t="shared" si="155"/>
        <v>0</v>
      </c>
      <c r="AY262" s="13">
        <f t="shared" si="156"/>
        <v>0</v>
      </c>
    </row>
    <row r="263" spans="1:51" ht="13.5" customHeight="1" x14ac:dyDescent="0.25">
      <c r="A263" s="44" t="s">
        <v>363</v>
      </c>
      <c r="B263" s="45" t="s">
        <v>158</v>
      </c>
      <c r="C263" s="46" t="s">
        <v>323</v>
      </c>
      <c r="D263" s="47" t="s">
        <v>299</v>
      </c>
      <c r="E263" s="48">
        <v>18246</v>
      </c>
      <c r="F263" s="49"/>
      <c r="G263" s="50"/>
      <c r="H263" s="50"/>
      <c r="I263" s="51"/>
      <c r="J263" s="50"/>
      <c r="K263" s="50"/>
      <c r="L263" s="52" t="s">
        <v>56</v>
      </c>
      <c r="M263" s="52"/>
      <c r="N263" s="50"/>
      <c r="O263" s="50"/>
      <c r="P263" s="51"/>
      <c r="Q263" s="50"/>
      <c r="R263" s="50"/>
      <c r="S263" s="52"/>
      <c r="T263" s="52"/>
      <c r="U263" s="53"/>
      <c r="V263" s="52"/>
      <c r="W263" s="54"/>
      <c r="X263" s="58">
        <f t="shared" si="144"/>
        <v>0</v>
      </c>
      <c r="Y263" s="65">
        <f t="shared" si="146"/>
        <v>0</v>
      </c>
      <c r="Z263" s="55">
        <f t="shared" si="157"/>
        <v>0</v>
      </c>
      <c r="AA263" s="55">
        <f t="shared" si="158"/>
        <v>0</v>
      </c>
      <c r="AB263" s="55">
        <f t="shared" si="159"/>
        <v>0</v>
      </c>
      <c r="AC263" s="55">
        <f t="shared" si="160"/>
        <v>0</v>
      </c>
      <c r="AD263" s="55">
        <f t="shared" si="161"/>
        <v>0</v>
      </c>
      <c r="AE263" s="55">
        <f t="shared" si="162"/>
        <v>0</v>
      </c>
      <c r="AF263" s="55">
        <f t="shared" si="163"/>
        <v>0</v>
      </c>
      <c r="AG263" s="55">
        <f t="shared" si="164"/>
        <v>5</v>
      </c>
      <c r="AH263" s="55">
        <f t="shared" si="165"/>
        <v>5</v>
      </c>
      <c r="AI263" s="55">
        <f t="shared" si="166"/>
        <v>0</v>
      </c>
      <c r="AJ263" s="55">
        <f t="shared" si="167"/>
        <v>0</v>
      </c>
      <c r="AK263" s="56">
        <f t="shared" si="168"/>
        <v>0</v>
      </c>
      <c r="AL263" s="56">
        <f t="shared" si="169"/>
        <v>0</v>
      </c>
      <c r="AM263" s="57">
        <f t="shared" si="170"/>
        <v>0</v>
      </c>
      <c r="AN263" s="58">
        <f t="shared" si="171"/>
        <v>0</v>
      </c>
      <c r="AO263" s="59">
        <v>41335</v>
      </c>
      <c r="AP263" s="13" t="s">
        <v>50</v>
      </c>
      <c r="AR263" s="13" t="str">
        <f t="shared" si="150"/>
        <v>THIEBAUT</v>
      </c>
      <c r="AS263" s="13" t="str">
        <f t="shared" si="151"/>
        <v>Dominique</v>
      </c>
      <c r="AT263" s="13" t="str">
        <f t="shared" si="152"/>
        <v>CSM Vic sur Seille</v>
      </c>
      <c r="AU263" s="227">
        <f t="shared" ref="AU263:AU287" si="172">E263</f>
        <v>18246</v>
      </c>
      <c r="AV263" s="105" t="str">
        <f t="shared" si="153"/>
        <v>57</v>
      </c>
      <c r="AW263" s="13">
        <f t="shared" si="154"/>
        <v>5</v>
      </c>
      <c r="AX263" s="13">
        <f t="shared" si="155"/>
        <v>0</v>
      </c>
      <c r="AY263" s="13">
        <f t="shared" si="156"/>
        <v>0</v>
      </c>
    </row>
    <row r="264" spans="1:51" ht="13.5" customHeight="1" x14ac:dyDescent="0.25">
      <c r="A264" s="66" t="s">
        <v>279</v>
      </c>
      <c r="B264" s="67" t="s">
        <v>33</v>
      </c>
      <c r="C264" s="68" t="s">
        <v>336</v>
      </c>
      <c r="D264" s="69" t="s">
        <v>39</v>
      </c>
      <c r="E264" s="70">
        <v>19788</v>
      </c>
      <c r="F264" s="71"/>
      <c r="G264" s="72" t="s">
        <v>56</v>
      </c>
      <c r="H264" s="72"/>
      <c r="I264" s="73"/>
      <c r="J264" s="72"/>
      <c r="K264" s="72"/>
      <c r="L264" s="74"/>
      <c r="M264" s="74"/>
      <c r="N264" s="72"/>
      <c r="O264" s="72"/>
      <c r="P264" s="73"/>
      <c r="Q264" s="72" t="s">
        <v>56</v>
      </c>
      <c r="R264" s="72"/>
      <c r="S264" s="74"/>
      <c r="T264" s="74"/>
      <c r="U264" s="75"/>
      <c r="V264" s="74"/>
      <c r="W264" s="76"/>
      <c r="X264" s="77">
        <f t="shared" si="144"/>
        <v>0</v>
      </c>
      <c r="Y264" s="78">
        <f t="shared" si="146"/>
        <v>1</v>
      </c>
      <c r="Z264" s="79">
        <f t="shared" si="157"/>
        <v>1</v>
      </c>
      <c r="AA264" s="79">
        <f t="shared" si="158"/>
        <v>2</v>
      </c>
      <c r="AB264" s="79">
        <f t="shared" si="159"/>
        <v>0</v>
      </c>
      <c r="AC264" s="79">
        <f t="shared" si="160"/>
        <v>0</v>
      </c>
      <c r="AD264" s="79">
        <f t="shared" si="161"/>
        <v>0</v>
      </c>
      <c r="AE264" s="79">
        <f t="shared" si="162"/>
        <v>0</v>
      </c>
      <c r="AF264" s="79">
        <f t="shared" si="163"/>
        <v>0</v>
      </c>
      <c r="AG264" s="79">
        <f t="shared" si="164"/>
        <v>0</v>
      </c>
      <c r="AH264" s="79">
        <f t="shared" si="165"/>
        <v>0</v>
      </c>
      <c r="AI264" s="79">
        <f t="shared" si="166"/>
        <v>0</v>
      </c>
      <c r="AJ264" s="79">
        <f t="shared" si="167"/>
        <v>0</v>
      </c>
      <c r="AK264" s="80">
        <f t="shared" si="168"/>
        <v>0</v>
      </c>
      <c r="AL264" s="80">
        <f t="shared" si="169"/>
        <v>0</v>
      </c>
      <c r="AM264" s="81">
        <f t="shared" si="170"/>
        <v>0</v>
      </c>
      <c r="AN264" s="77">
        <f t="shared" si="171"/>
        <v>0</v>
      </c>
      <c r="AO264" s="82">
        <v>41351</v>
      </c>
      <c r="AP264" s="13" t="s">
        <v>50</v>
      </c>
      <c r="AQ264" s="13"/>
      <c r="AR264" s="13" t="str">
        <f t="shared" si="150"/>
        <v>THIEL</v>
      </c>
      <c r="AS264" s="13" t="str">
        <f t="shared" si="151"/>
        <v>Christian</v>
      </c>
      <c r="AT264" s="13" t="str">
        <f t="shared" si="152"/>
        <v>VC Roanne</v>
      </c>
      <c r="AU264" s="227">
        <f t="shared" si="172"/>
        <v>19788</v>
      </c>
      <c r="AV264" s="105" t="str">
        <f t="shared" si="153"/>
        <v>42</v>
      </c>
      <c r="AW264" s="13">
        <f t="shared" si="154"/>
        <v>1</v>
      </c>
      <c r="AX264" s="13">
        <f t="shared" si="155"/>
        <v>0</v>
      </c>
      <c r="AY264" s="13">
        <f t="shared" si="156"/>
        <v>0</v>
      </c>
    </row>
    <row r="265" spans="1:51" ht="13.5" customHeight="1" x14ac:dyDescent="0.25">
      <c r="A265" s="44" t="s">
        <v>372</v>
      </c>
      <c r="B265" s="45" t="s">
        <v>307</v>
      </c>
      <c r="C265" s="46" t="s">
        <v>324</v>
      </c>
      <c r="D265" s="47" t="s">
        <v>39</v>
      </c>
      <c r="E265" s="48">
        <v>25652</v>
      </c>
      <c r="F265" s="49"/>
      <c r="G265" s="50"/>
      <c r="H265" s="50"/>
      <c r="I265" s="51"/>
      <c r="J265" s="50"/>
      <c r="K265" s="50"/>
      <c r="L265" s="52"/>
      <c r="M265" s="52"/>
      <c r="N265" s="50"/>
      <c r="O265" s="50"/>
      <c r="P265" s="51"/>
      <c r="Q265" s="50"/>
      <c r="R265" s="50"/>
      <c r="S265" s="52"/>
      <c r="T265" s="52" t="s">
        <v>56</v>
      </c>
      <c r="U265" s="53"/>
      <c r="V265" s="52"/>
      <c r="W265" s="54"/>
      <c r="X265" s="58">
        <f t="shared" si="144"/>
        <v>0</v>
      </c>
      <c r="Y265" s="65">
        <f t="shared" si="146"/>
        <v>0</v>
      </c>
      <c r="Z265" s="55">
        <f t="shared" si="157"/>
        <v>0</v>
      </c>
      <c r="AA265" s="55">
        <f t="shared" si="158"/>
        <v>0</v>
      </c>
      <c r="AB265" s="55">
        <f t="shared" si="159"/>
        <v>0</v>
      </c>
      <c r="AC265" s="55">
        <f t="shared" si="160"/>
        <v>0</v>
      </c>
      <c r="AD265" s="55">
        <f t="shared" si="161"/>
        <v>0</v>
      </c>
      <c r="AE265" s="55">
        <f t="shared" si="162"/>
        <v>0</v>
      </c>
      <c r="AF265" s="55">
        <f t="shared" si="163"/>
        <v>0</v>
      </c>
      <c r="AG265" s="55">
        <f t="shared" si="164"/>
        <v>5</v>
      </c>
      <c r="AH265" s="55">
        <f t="shared" si="165"/>
        <v>5</v>
      </c>
      <c r="AI265" s="55">
        <f t="shared" si="166"/>
        <v>0</v>
      </c>
      <c r="AJ265" s="55">
        <f t="shared" si="167"/>
        <v>0</v>
      </c>
      <c r="AK265" s="56">
        <f t="shared" si="168"/>
        <v>0</v>
      </c>
      <c r="AL265" s="56">
        <f t="shared" si="169"/>
        <v>0</v>
      </c>
      <c r="AM265" s="57">
        <f t="shared" si="170"/>
        <v>0</v>
      </c>
      <c r="AN265" s="58">
        <f t="shared" si="171"/>
        <v>0</v>
      </c>
      <c r="AO265" s="59">
        <v>41339</v>
      </c>
      <c r="AP265" s="4" t="s">
        <v>50</v>
      </c>
      <c r="AR265" s="13" t="str">
        <f t="shared" si="150"/>
        <v>THOLLET</v>
      </c>
      <c r="AS265" s="13" t="str">
        <f t="shared" si="151"/>
        <v>Loic</v>
      </c>
      <c r="AT265" s="13" t="str">
        <f t="shared" si="152"/>
        <v>Dynamic Vélo Riorges</v>
      </c>
      <c r="AU265" s="227">
        <f t="shared" si="172"/>
        <v>25652</v>
      </c>
      <c r="AV265" s="105" t="str">
        <f t="shared" si="153"/>
        <v>42</v>
      </c>
      <c r="AW265" s="13">
        <f t="shared" si="154"/>
        <v>5</v>
      </c>
      <c r="AX265" s="13">
        <f t="shared" si="155"/>
        <v>0</v>
      </c>
      <c r="AY265" s="13">
        <f t="shared" si="156"/>
        <v>0</v>
      </c>
    </row>
    <row r="266" spans="1:51" ht="13.5" customHeight="1" x14ac:dyDescent="0.25">
      <c r="A266" s="66" t="s">
        <v>443</v>
      </c>
      <c r="B266" s="67" t="s">
        <v>444</v>
      </c>
      <c r="C266" s="68" t="s">
        <v>445</v>
      </c>
      <c r="D266" s="69" t="s">
        <v>35</v>
      </c>
      <c r="E266" s="70">
        <v>26541</v>
      </c>
      <c r="F266" s="71"/>
      <c r="G266" s="72"/>
      <c r="H266" s="72" t="s">
        <v>56</v>
      </c>
      <c r="I266" s="73"/>
      <c r="J266" s="72"/>
      <c r="K266" s="72"/>
      <c r="L266" s="74"/>
      <c r="M266" s="74"/>
      <c r="N266" s="72"/>
      <c r="O266" s="72"/>
      <c r="P266" s="73"/>
      <c r="Q266" s="72" t="s">
        <v>56</v>
      </c>
      <c r="R266" s="72"/>
      <c r="S266" s="74"/>
      <c r="T266" s="74"/>
      <c r="U266" s="75"/>
      <c r="V266" s="74"/>
      <c r="W266" s="76"/>
      <c r="X266" s="77">
        <f t="shared" si="144"/>
        <v>0</v>
      </c>
      <c r="Y266" s="78">
        <f t="shared" si="146"/>
        <v>0</v>
      </c>
      <c r="Z266" s="79">
        <f t="shared" si="157"/>
        <v>0</v>
      </c>
      <c r="AA266" s="79">
        <f t="shared" si="158"/>
        <v>2</v>
      </c>
      <c r="AB266" s="79">
        <f t="shared" si="159"/>
        <v>2</v>
      </c>
      <c r="AC266" s="79">
        <f t="shared" si="160"/>
        <v>0</v>
      </c>
      <c r="AD266" s="79">
        <f t="shared" si="161"/>
        <v>0</v>
      </c>
      <c r="AE266" s="79">
        <f t="shared" si="162"/>
        <v>0</v>
      </c>
      <c r="AF266" s="79">
        <f t="shared" si="163"/>
        <v>0</v>
      </c>
      <c r="AG266" s="79">
        <f t="shared" si="164"/>
        <v>0</v>
      </c>
      <c r="AH266" s="79">
        <f t="shared" si="165"/>
        <v>0</v>
      </c>
      <c r="AI266" s="79">
        <f t="shared" si="166"/>
        <v>0</v>
      </c>
      <c r="AJ266" s="79">
        <f t="shared" si="167"/>
        <v>0</v>
      </c>
      <c r="AK266" s="80">
        <f t="shared" si="168"/>
        <v>0</v>
      </c>
      <c r="AL266" s="80">
        <f t="shared" si="169"/>
        <v>0</v>
      </c>
      <c r="AM266" s="81">
        <f t="shared" si="170"/>
        <v>0</v>
      </c>
      <c r="AN266" s="77">
        <f t="shared" si="171"/>
        <v>0</v>
      </c>
      <c r="AO266" s="82">
        <v>41351</v>
      </c>
      <c r="AP266" s="13" t="s">
        <v>50</v>
      </c>
      <c r="AR266" s="13" t="str">
        <f t="shared" si="150"/>
        <v>TISSERAND</v>
      </c>
      <c r="AS266" s="13" t="str">
        <f t="shared" si="151"/>
        <v>Sebastien</v>
      </c>
      <c r="AT266" s="13" t="str">
        <f t="shared" si="152"/>
        <v>VS Dijon</v>
      </c>
      <c r="AU266" s="227">
        <f t="shared" si="172"/>
        <v>26541</v>
      </c>
      <c r="AV266" s="105" t="str">
        <f t="shared" si="153"/>
        <v>21</v>
      </c>
      <c r="AW266" s="13">
        <f t="shared" si="154"/>
        <v>2</v>
      </c>
      <c r="AX266" s="13">
        <f t="shared" si="155"/>
        <v>0</v>
      </c>
      <c r="AY266" s="13">
        <f t="shared" si="156"/>
        <v>0</v>
      </c>
    </row>
    <row r="267" spans="1:51" ht="13.5" customHeight="1" x14ac:dyDescent="0.25">
      <c r="A267" s="44" t="s">
        <v>280</v>
      </c>
      <c r="B267" s="45" t="s">
        <v>202</v>
      </c>
      <c r="C267" s="46" t="s">
        <v>337</v>
      </c>
      <c r="D267" s="47" t="s">
        <v>39</v>
      </c>
      <c r="E267" s="48">
        <v>25041</v>
      </c>
      <c r="F267" s="49"/>
      <c r="G267" s="50"/>
      <c r="H267" s="50"/>
      <c r="I267" s="51"/>
      <c r="J267" s="50"/>
      <c r="K267" s="50"/>
      <c r="L267" s="52"/>
      <c r="M267" s="52"/>
      <c r="N267" s="50"/>
      <c r="O267" s="50"/>
      <c r="P267" s="51"/>
      <c r="Q267" s="50"/>
      <c r="R267" s="50"/>
      <c r="S267" s="52" t="s">
        <v>56</v>
      </c>
      <c r="T267" s="52"/>
      <c r="U267" s="53"/>
      <c r="V267" s="52"/>
      <c r="W267" s="54"/>
      <c r="X267" s="58">
        <f t="shared" si="144"/>
        <v>0</v>
      </c>
      <c r="Y267" s="65">
        <f t="shared" si="146"/>
        <v>0</v>
      </c>
      <c r="Z267" s="55">
        <f t="shared" si="157"/>
        <v>0</v>
      </c>
      <c r="AA267" s="55">
        <f t="shared" si="158"/>
        <v>0</v>
      </c>
      <c r="AB267" s="55">
        <f t="shared" si="159"/>
        <v>0</v>
      </c>
      <c r="AC267" s="55">
        <f t="shared" si="160"/>
        <v>0</v>
      </c>
      <c r="AD267" s="55">
        <f t="shared" si="161"/>
        <v>0</v>
      </c>
      <c r="AE267" s="55">
        <f t="shared" si="162"/>
        <v>4</v>
      </c>
      <c r="AF267" s="55">
        <f t="shared" si="163"/>
        <v>4</v>
      </c>
      <c r="AG267" s="55">
        <f t="shared" si="164"/>
        <v>0</v>
      </c>
      <c r="AH267" s="55">
        <f t="shared" si="165"/>
        <v>0</v>
      </c>
      <c r="AI267" s="55">
        <f t="shared" si="166"/>
        <v>0</v>
      </c>
      <c r="AJ267" s="55">
        <f t="shared" si="167"/>
        <v>0</v>
      </c>
      <c r="AK267" s="56">
        <f t="shared" si="168"/>
        <v>0</v>
      </c>
      <c r="AL267" s="56">
        <f t="shared" si="169"/>
        <v>0</v>
      </c>
      <c r="AM267" s="57">
        <f t="shared" si="170"/>
        <v>0</v>
      </c>
      <c r="AN267" s="58">
        <f t="shared" si="171"/>
        <v>0</v>
      </c>
      <c r="AO267" s="59">
        <v>41358</v>
      </c>
      <c r="AP267" s="13" t="s">
        <v>50</v>
      </c>
      <c r="AR267" s="13" t="str">
        <f t="shared" si="150"/>
        <v>TRACLET</v>
      </c>
      <c r="AS267" s="13" t="str">
        <f t="shared" si="151"/>
        <v>Patrick</v>
      </c>
      <c r="AT267" s="13" t="str">
        <f t="shared" si="152"/>
        <v>VC Villerest</v>
      </c>
      <c r="AU267" s="227">
        <f t="shared" si="172"/>
        <v>25041</v>
      </c>
      <c r="AV267" s="105" t="str">
        <f t="shared" si="153"/>
        <v>42</v>
      </c>
      <c r="AW267" s="13">
        <f t="shared" si="154"/>
        <v>4</v>
      </c>
      <c r="AX267" s="13">
        <f t="shared" si="155"/>
        <v>0</v>
      </c>
      <c r="AY267" s="13">
        <f t="shared" si="156"/>
        <v>0</v>
      </c>
    </row>
    <row r="268" spans="1:51" ht="13.5" customHeight="1" x14ac:dyDescent="0.25">
      <c r="A268" s="66" t="s">
        <v>488</v>
      </c>
      <c r="B268" s="67" t="s">
        <v>142</v>
      </c>
      <c r="C268" s="68" t="s">
        <v>336</v>
      </c>
      <c r="D268" s="69" t="s">
        <v>39</v>
      </c>
      <c r="E268" s="70">
        <v>34482</v>
      </c>
      <c r="F268" s="71" t="s">
        <v>56</v>
      </c>
      <c r="G268" s="72"/>
      <c r="H268" s="72"/>
      <c r="I268" s="73"/>
      <c r="J268" s="72"/>
      <c r="K268" s="72"/>
      <c r="L268" s="74"/>
      <c r="M268" s="74"/>
      <c r="N268" s="72"/>
      <c r="O268" s="72"/>
      <c r="P268" s="73"/>
      <c r="Q268" s="72" t="s">
        <v>56</v>
      </c>
      <c r="R268" s="72"/>
      <c r="S268" s="74"/>
      <c r="T268" s="74"/>
      <c r="U268" s="75"/>
      <c r="V268" s="74"/>
      <c r="W268" s="76"/>
      <c r="X268" s="77">
        <f t="shared" si="144"/>
        <v>0.5</v>
      </c>
      <c r="Y268" s="78">
        <f t="shared" si="146"/>
        <v>0</v>
      </c>
      <c r="Z268" s="79">
        <f t="shared" si="157"/>
        <v>0</v>
      </c>
      <c r="AA268" s="79">
        <f t="shared" si="158"/>
        <v>2</v>
      </c>
      <c r="AB268" s="79">
        <f t="shared" si="159"/>
        <v>0</v>
      </c>
      <c r="AC268" s="79">
        <f t="shared" si="160"/>
        <v>0</v>
      </c>
      <c r="AD268" s="79">
        <f t="shared" si="161"/>
        <v>0</v>
      </c>
      <c r="AE268" s="79">
        <f t="shared" si="162"/>
        <v>0</v>
      </c>
      <c r="AF268" s="79">
        <f t="shared" si="163"/>
        <v>0</v>
      </c>
      <c r="AG268" s="79">
        <f t="shared" si="164"/>
        <v>0</v>
      </c>
      <c r="AH268" s="79">
        <f t="shared" si="165"/>
        <v>0</v>
      </c>
      <c r="AI268" s="79">
        <f t="shared" si="166"/>
        <v>0</v>
      </c>
      <c r="AJ268" s="79">
        <f t="shared" si="167"/>
        <v>0</v>
      </c>
      <c r="AK268" s="80">
        <f t="shared" si="168"/>
        <v>0</v>
      </c>
      <c r="AL268" s="80">
        <f t="shared" si="169"/>
        <v>0</v>
      </c>
      <c r="AM268" s="81">
        <f t="shared" si="170"/>
        <v>0</v>
      </c>
      <c r="AN268" s="77">
        <f t="shared" si="171"/>
        <v>0</v>
      </c>
      <c r="AO268" s="83" t="s">
        <v>446</v>
      </c>
      <c r="AP268" s="62" t="s">
        <v>446</v>
      </c>
      <c r="AQ268" s="13"/>
      <c r="AR268" s="13" t="str">
        <f t="shared" ref="AR268:AR288" si="173">A268</f>
        <v>TREILLE</v>
      </c>
      <c r="AS268" s="13" t="str">
        <f t="shared" ref="AS268:AS288" si="174">B268</f>
        <v>Romain</v>
      </c>
      <c r="AT268" s="13" t="str">
        <f t="shared" ref="AT268:AT288" si="175">C268</f>
        <v>VC Roanne</v>
      </c>
      <c r="AU268" s="227">
        <f t="shared" si="172"/>
        <v>34482</v>
      </c>
      <c r="AV268" s="105" t="str">
        <f t="shared" ref="AV268:AV288" si="176">D268</f>
        <v>42</v>
      </c>
      <c r="AW268" s="13">
        <f t="shared" ref="AW268:AW288" si="177">Z268+AB268+AD268+AF268+AH268+AJ268</f>
        <v>0</v>
      </c>
      <c r="AX268" s="13">
        <f t="shared" ref="AX268:AX288" si="178">AL268</f>
        <v>0</v>
      </c>
      <c r="AY268" s="13">
        <f t="shared" ref="AY268:AY288" si="179">AN268</f>
        <v>0</v>
      </c>
    </row>
    <row r="269" spans="1:51" ht="13.5" customHeight="1" x14ac:dyDescent="0.25">
      <c r="A269" s="44" t="s">
        <v>281</v>
      </c>
      <c r="B269" s="45" t="s">
        <v>429</v>
      </c>
      <c r="C269" s="46" t="s">
        <v>414</v>
      </c>
      <c r="D269" s="47" t="s">
        <v>29</v>
      </c>
      <c r="E269" s="48">
        <v>31404</v>
      </c>
      <c r="F269" s="49"/>
      <c r="G269" s="50" t="s">
        <v>56</v>
      </c>
      <c r="H269" s="50"/>
      <c r="I269" s="51"/>
      <c r="J269" s="50"/>
      <c r="K269" s="50"/>
      <c r="L269" s="52"/>
      <c r="M269" s="52"/>
      <c r="N269" s="50"/>
      <c r="O269" s="50"/>
      <c r="P269" s="51"/>
      <c r="Q269" s="50" t="s">
        <v>56</v>
      </c>
      <c r="R269" s="50"/>
      <c r="S269" s="52"/>
      <c r="T269" s="52"/>
      <c r="U269" s="53"/>
      <c r="V269" s="52"/>
      <c r="W269" s="54"/>
      <c r="X269" s="58">
        <f t="shared" si="144"/>
        <v>0</v>
      </c>
      <c r="Y269" s="65">
        <f t="shared" si="146"/>
        <v>1</v>
      </c>
      <c r="Z269" s="55">
        <f t="shared" si="157"/>
        <v>1</v>
      </c>
      <c r="AA269" s="55">
        <f t="shared" si="158"/>
        <v>2</v>
      </c>
      <c r="AB269" s="55">
        <f t="shared" si="159"/>
        <v>0</v>
      </c>
      <c r="AC269" s="55">
        <f t="shared" si="160"/>
        <v>0</v>
      </c>
      <c r="AD269" s="55">
        <f t="shared" si="161"/>
        <v>0</v>
      </c>
      <c r="AE269" s="55">
        <f t="shared" si="162"/>
        <v>0</v>
      </c>
      <c r="AF269" s="55">
        <f t="shared" si="163"/>
        <v>0</v>
      </c>
      <c r="AG269" s="55">
        <f t="shared" si="164"/>
        <v>0</v>
      </c>
      <c r="AH269" s="55">
        <f t="shared" si="165"/>
        <v>0</v>
      </c>
      <c r="AI269" s="55">
        <f t="shared" si="166"/>
        <v>0</v>
      </c>
      <c r="AJ269" s="55">
        <f t="shared" si="167"/>
        <v>0</v>
      </c>
      <c r="AK269" s="56">
        <f t="shared" si="168"/>
        <v>0</v>
      </c>
      <c r="AL269" s="56">
        <f t="shared" si="169"/>
        <v>0</v>
      </c>
      <c r="AM269" s="57">
        <f t="shared" si="170"/>
        <v>0</v>
      </c>
      <c r="AN269" s="58">
        <f t="shared" si="171"/>
        <v>0</v>
      </c>
      <c r="AO269" s="59">
        <v>41351</v>
      </c>
      <c r="AP269" s="13" t="s">
        <v>50</v>
      </c>
      <c r="AR269" s="13" t="str">
        <f t="shared" si="173"/>
        <v>TRIBOULET</v>
      </c>
      <c r="AS269" s="13" t="str">
        <f t="shared" si="174"/>
        <v>Rémy</v>
      </c>
      <c r="AT269" s="13" t="str">
        <f t="shared" si="175"/>
        <v>AC Tarare POPEY</v>
      </c>
      <c r="AU269" s="227">
        <f t="shared" si="172"/>
        <v>31404</v>
      </c>
      <c r="AV269" s="105" t="str">
        <f t="shared" si="176"/>
        <v>69</v>
      </c>
      <c r="AW269" s="13">
        <f t="shared" si="177"/>
        <v>1</v>
      </c>
      <c r="AX269" s="13">
        <f t="shared" si="178"/>
        <v>0</v>
      </c>
      <c r="AY269" s="13">
        <f t="shared" si="179"/>
        <v>0</v>
      </c>
    </row>
    <row r="270" spans="1:51" ht="13.5" customHeight="1" x14ac:dyDescent="0.25">
      <c r="A270" s="66" t="s">
        <v>281</v>
      </c>
      <c r="B270" s="67" t="s">
        <v>271</v>
      </c>
      <c r="C270" s="68" t="s">
        <v>337</v>
      </c>
      <c r="D270" s="69" t="s">
        <v>39</v>
      </c>
      <c r="E270" s="70">
        <v>20984</v>
      </c>
      <c r="F270" s="71"/>
      <c r="G270" s="72"/>
      <c r="H270" s="72"/>
      <c r="I270" s="73"/>
      <c r="J270" s="72"/>
      <c r="K270" s="72"/>
      <c r="L270" s="74"/>
      <c r="M270" s="74"/>
      <c r="N270" s="72"/>
      <c r="O270" s="72"/>
      <c r="P270" s="73"/>
      <c r="Q270" s="72"/>
      <c r="R270" s="72"/>
      <c r="S270" s="74" t="s">
        <v>56</v>
      </c>
      <c r="T270" s="74"/>
      <c r="U270" s="75"/>
      <c r="V270" s="74"/>
      <c r="W270" s="76"/>
      <c r="X270" s="77">
        <f t="shared" si="144"/>
        <v>0</v>
      </c>
      <c r="Y270" s="78">
        <f t="shared" si="146"/>
        <v>0</v>
      </c>
      <c r="Z270" s="79">
        <f t="shared" si="157"/>
        <v>0</v>
      </c>
      <c r="AA270" s="79">
        <f t="shared" si="158"/>
        <v>0</v>
      </c>
      <c r="AB270" s="79">
        <f t="shared" si="159"/>
        <v>0</v>
      </c>
      <c r="AC270" s="79">
        <f t="shared" si="160"/>
        <v>0</v>
      </c>
      <c r="AD270" s="79">
        <f t="shared" si="161"/>
        <v>0</v>
      </c>
      <c r="AE270" s="79">
        <f t="shared" si="162"/>
        <v>4</v>
      </c>
      <c r="AF270" s="79">
        <f t="shared" si="163"/>
        <v>4</v>
      </c>
      <c r="AG270" s="79">
        <f t="shared" si="164"/>
        <v>0</v>
      </c>
      <c r="AH270" s="79">
        <f t="shared" si="165"/>
        <v>0</v>
      </c>
      <c r="AI270" s="79">
        <f t="shared" si="166"/>
        <v>0</v>
      </c>
      <c r="AJ270" s="79">
        <f t="shared" si="167"/>
        <v>0</v>
      </c>
      <c r="AK270" s="80">
        <f t="shared" si="168"/>
        <v>0</v>
      </c>
      <c r="AL270" s="80">
        <f t="shared" si="169"/>
        <v>0</v>
      </c>
      <c r="AM270" s="81">
        <f t="shared" si="170"/>
        <v>0</v>
      </c>
      <c r="AN270" s="77">
        <f t="shared" si="171"/>
        <v>0</v>
      </c>
      <c r="AO270" s="82">
        <v>41358</v>
      </c>
      <c r="AP270" s="13" t="s">
        <v>122</v>
      </c>
      <c r="AR270" s="13" t="str">
        <f t="shared" si="173"/>
        <v>TRIBOULET</v>
      </c>
      <c r="AS270" s="13" t="str">
        <f t="shared" si="174"/>
        <v>Roland</v>
      </c>
      <c r="AT270" s="13" t="str">
        <f t="shared" si="175"/>
        <v>VC Villerest</v>
      </c>
      <c r="AU270" s="227">
        <f t="shared" si="172"/>
        <v>20984</v>
      </c>
      <c r="AV270" s="105" t="str">
        <f t="shared" si="176"/>
        <v>42</v>
      </c>
      <c r="AW270" s="13">
        <f t="shared" si="177"/>
        <v>4</v>
      </c>
      <c r="AX270" s="13">
        <f t="shared" si="178"/>
        <v>0</v>
      </c>
      <c r="AY270" s="13">
        <f t="shared" si="179"/>
        <v>0</v>
      </c>
    </row>
    <row r="271" spans="1:51" ht="13.5" customHeight="1" x14ac:dyDescent="0.25">
      <c r="A271" s="44" t="s">
        <v>282</v>
      </c>
      <c r="B271" s="45" t="s">
        <v>220</v>
      </c>
      <c r="C271" s="46" t="s">
        <v>335</v>
      </c>
      <c r="D271" s="47" t="s">
        <v>368</v>
      </c>
      <c r="E271" s="48">
        <v>26551</v>
      </c>
      <c r="F271" s="49"/>
      <c r="G271" s="50" t="s">
        <v>56</v>
      </c>
      <c r="H271" s="50"/>
      <c r="I271" s="51"/>
      <c r="J271" s="50"/>
      <c r="K271" s="50"/>
      <c r="L271" s="52"/>
      <c r="M271" s="52"/>
      <c r="N271" s="50"/>
      <c r="O271" s="50"/>
      <c r="P271" s="51"/>
      <c r="Q271" s="50"/>
      <c r="R271" s="50" t="s">
        <v>56</v>
      </c>
      <c r="S271" s="52"/>
      <c r="T271" s="52"/>
      <c r="U271" s="53"/>
      <c r="V271" s="52"/>
      <c r="W271" s="54"/>
      <c r="X271" s="58">
        <f t="shared" si="144"/>
        <v>0</v>
      </c>
      <c r="Y271" s="65">
        <f t="shared" si="146"/>
        <v>1</v>
      </c>
      <c r="Z271" s="55">
        <f t="shared" si="157"/>
        <v>1</v>
      </c>
      <c r="AA271" s="55">
        <f t="shared" si="158"/>
        <v>0</v>
      </c>
      <c r="AB271" s="55">
        <f t="shared" si="159"/>
        <v>0</v>
      </c>
      <c r="AC271" s="55">
        <f t="shared" si="160"/>
        <v>3</v>
      </c>
      <c r="AD271" s="55">
        <f t="shared" si="161"/>
        <v>0</v>
      </c>
      <c r="AE271" s="55">
        <f t="shared" si="162"/>
        <v>0</v>
      </c>
      <c r="AF271" s="55">
        <f t="shared" si="163"/>
        <v>0</v>
      </c>
      <c r="AG271" s="55">
        <f t="shared" si="164"/>
        <v>0</v>
      </c>
      <c r="AH271" s="55">
        <f t="shared" si="165"/>
        <v>0</v>
      </c>
      <c r="AI271" s="55">
        <f t="shared" si="166"/>
        <v>0</v>
      </c>
      <c r="AJ271" s="55">
        <f t="shared" si="167"/>
        <v>0</v>
      </c>
      <c r="AK271" s="56">
        <f t="shared" si="168"/>
        <v>0</v>
      </c>
      <c r="AL271" s="56">
        <f t="shared" si="169"/>
        <v>0</v>
      </c>
      <c r="AM271" s="57">
        <f t="shared" si="170"/>
        <v>0</v>
      </c>
      <c r="AN271" s="58">
        <f t="shared" si="171"/>
        <v>0</v>
      </c>
      <c r="AO271" s="59">
        <v>41339</v>
      </c>
      <c r="AP271" s="4" t="s">
        <v>50</v>
      </c>
      <c r="AR271" s="13" t="str">
        <f t="shared" si="173"/>
        <v>VACHER</v>
      </c>
      <c r="AS271" s="13" t="str">
        <f t="shared" si="174"/>
        <v>Jérôme</v>
      </c>
      <c r="AT271" s="13" t="str">
        <f t="shared" si="175"/>
        <v>VC du Velay</v>
      </c>
      <c r="AU271" s="227">
        <f t="shared" si="172"/>
        <v>26551</v>
      </c>
      <c r="AV271" s="105" t="str">
        <f t="shared" si="176"/>
        <v>43</v>
      </c>
      <c r="AW271" s="13">
        <f t="shared" si="177"/>
        <v>1</v>
      </c>
      <c r="AX271" s="13">
        <f t="shared" si="178"/>
        <v>0</v>
      </c>
      <c r="AY271" s="13">
        <f t="shared" si="179"/>
        <v>0</v>
      </c>
    </row>
    <row r="272" spans="1:51" ht="13.5" customHeight="1" x14ac:dyDescent="0.25">
      <c r="A272" s="66" t="s">
        <v>283</v>
      </c>
      <c r="B272" s="67" t="s">
        <v>284</v>
      </c>
      <c r="C272" s="68" t="s">
        <v>465</v>
      </c>
      <c r="D272" s="69" t="s">
        <v>39</v>
      </c>
      <c r="E272" s="70">
        <v>27041</v>
      </c>
      <c r="F272" s="71"/>
      <c r="G272" s="72"/>
      <c r="H272" s="72"/>
      <c r="I272" s="73"/>
      <c r="J272" s="72"/>
      <c r="K272" s="72"/>
      <c r="L272" s="74"/>
      <c r="M272" s="74"/>
      <c r="N272" s="72"/>
      <c r="O272" s="72"/>
      <c r="P272" s="73"/>
      <c r="Q272" s="72"/>
      <c r="R272" s="72"/>
      <c r="S272" s="74" t="s">
        <v>56</v>
      </c>
      <c r="T272" s="74"/>
      <c r="U272" s="75"/>
      <c r="V272" s="74"/>
      <c r="W272" s="76"/>
      <c r="X272" s="77">
        <f t="shared" si="144"/>
        <v>0</v>
      </c>
      <c r="Y272" s="78">
        <f t="shared" si="146"/>
        <v>0</v>
      </c>
      <c r="Z272" s="79">
        <f t="shared" si="157"/>
        <v>0</v>
      </c>
      <c r="AA272" s="79">
        <f t="shared" si="158"/>
        <v>0</v>
      </c>
      <c r="AB272" s="79">
        <f t="shared" si="159"/>
        <v>0</v>
      </c>
      <c r="AC272" s="79">
        <f t="shared" si="160"/>
        <v>0</v>
      </c>
      <c r="AD272" s="79">
        <f t="shared" si="161"/>
        <v>0</v>
      </c>
      <c r="AE272" s="79">
        <f t="shared" si="162"/>
        <v>4</v>
      </c>
      <c r="AF272" s="79">
        <f t="shared" si="163"/>
        <v>4</v>
      </c>
      <c r="AG272" s="79">
        <f t="shared" si="164"/>
        <v>0</v>
      </c>
      <c r="AH272" s="79">
        <f t="shared" si="165"/>
        <v>0</v>
      </c>
      <c r="AI272" s="79">
        <f t="shared" si="166"/>
        <v>0</v>
      </c>
      <c r="AJ272" s="79">
        <f t="shared" si="167"/>
        <v>0</v>
      </c>
      <c r="AK272" s="80">
        <f t="shared" si="168"/>
        <v>0</v>
      </c>
      <c r="AL272" s="80">
        <f t="shared" si="169"/>
        <v>0</v>
      </c>
      <c r="AM272" s="81">
        <f t="shared" si="170"/>
        <v>0</v>
      </c>
      <c r="AN272" s="77">
        <f t="shared" si="171"/>
        <v>0</v>
      </c>
      <c r="AO272" s="82">
        <v>41360</v>
      </c>
      <c r="AP272" s="13" t="s">
        <v>50</v>
      </c>
      <c r="AR272" s="13" t="str">
        <f t="shared" si="173"/>
        <v>VALLERY</v>
      </c>
      <c r="AS272" s="13" t="str">
        <f t="shared" si="174"/>
        <v>John</v>
      </c>
      <c r="AT272" s="13" t="str">
        <f t="shared" si="175"/>
        <v>ASOS Saint Galmier</v>
      </c>
      <c r="AU272" s="227">
        <f t="shared" si="172"/>
        <v>27041</v>
      </c>
      <c r="AV272" s="105" t="str">
        <f t="shared" si="176"/>
        <v>42</v>
      </c>
      <c r="AW272" s="13">
        <f t="shared" si="177"/>
        <v>4</v>
      </c>
      <c r="AX272" s="13">
        <f t="shared" si="178"/>
        <v>0</v>
      </c>
      <c r="AY272" s="13">
        <f t="shared" si="179"/>
        <v>0</v>
      </c>
    </row>
    <row r="273" spans="1:51" ht="13.5" customHeight="1" x14ac:dyDescent="0.25">
      <c r="A273" s="44" t="s">
        <v>285</v>
      </c>
      <c r="B273" s="45" t="str">
        <f>VLOOKUP(A273,[1]Liste!C81:D810,2,FALSE)</f>
        <v>Francis</v>
      </c>
      <c r="C273" s="46" t="s">
        <v>74</v>
      </c>
      <c r="D273" s="47" t="s">
        <v>75</v>
      </c>
      <c r="E273" s="48">
        <v>19733</v>
      </c>
      <c r="F273" s="49"/>
      <c r="G273" s="50"/>
      <c r="H273" s="50" t="s">
        <v>56</v>
      </c>
      <c r="I273" s="51"/>
      <c r="J273" s="50"/>
      <c r="K273" s="50"/>
      <c r="L273" s="52"/>
      <c r="M273" s="52"/>
      <c r="N273" s="50"/>
      <c r="O273" s="50"/>
      <c r="P273" s="51"/>
      <c r="Q273" s="50"/>
      <c r="R273" s="50"/>
      <c r="S273" s="52" t="s">
        <v>56</v>
      </c>
      <c r="T273" s="52"/>
      <c r="U273" s="53"/>
      <c r="V273" s="52"/>
      <c r="W273" s="54"/>
      <c r="X273" s="58">
        <f t="shared" si="144"/>
        <v>0</v>
      </c>
      <c r="Y273" s="65">
        <f t="shared" si="146"/>
        <v>0</v>
      </c>
      <c r="Z273" s="55">
        <f t="shared" si="157"/>
        <v>0</v>
      </c>
      <c r="AA273" s="55">
        <f t="shared" si="158"/>
        <v>2</v>
      </c>
      <c r="AB273" s="55">
        <f t="shared" si="159"/>
        <v>2</v>
      </c>
      <c r="AC273" s="55">
        <f t="shared" si="160"/>
        <v>0</v>
      </c>
      <c r="AD273" s="55">
        <f t="shared" si="161"/>
        <v>0</v>
      </c>
      <c r="AE273" s="55">
        <f t="shared" si="162"/>
        <v>4</v>
      </c>
      <c r="AF273" s="55">
        <f t="shared" si="163"/>
        <v>0</v>
      </c>
      <c r="AG273" s="55">
        <f t="shared" si="164"/>
        <v>0</v>
      </c>
      <c r="AH273" s="55">
        <f t="shared" si="165"/>
        <v>0</v>
      </c>
      <c r="AI273" s="55">
        <f t="shared" si="166"/>
        <v>0</v>
      </c>
      <c r="AJ273" s="55">
        <f t="shared" si="167"/>
        <v>0</v>
      </c>
      <c r="AK273" s="56">
        <f t="shared" si="168"/>
        <v>0</v>
      </c>
      <c r="AL273" s="56">
        <f t="shared" si="169"/>
        <v>0</v>
      </c>
      <c r="AM273" s="57">
        <f t="shared" si="170"/>
        <v>0</v>
      </c>
      <c r="AN273" s="58">
        <f t="shared" si="171"/>
        <v>0</v>
      </c>
      <c r="AO273" s="59">
        <v>41333</v>
      </c>
      <c r="AP273" s="13" t="s">
        <v>395</v>
      </c>
      <c r="AR273" s="13" t="str">
        <f t="shared" si="173"/>
        <v>VALLEZ</v>
      </c>
      <c r="AS273" s="13" t="str">
        <f t="shared" si="174"/>
        <v>Francis</v>
      </c>
      <c r="AT273" s="13" t="str">
        <f t="shared" si="175"/>
        <v>ASC Fours</v>
      </c>
      <c r="AU273" s="227">
        <f t="shared" si="172"/>
        <v>19733</v>
      </c>
      <c r="AV273" s="105" t="str">
        <f t="shared" si="176"/>
        <v>58</v>
      </c>
      <c r="AW273" s="13">
        <f t="shared" si="177"/>
        <v>2</v>
      </c>
      <c r="AX273" s="13">
        <f t="shared" si="178"/>
        <v>0</v>
      </c>
      <c r="AY273" s="13">
        <f t="shared" si="179"/>
        <v>0</v>
      </c>
    </row>
    <row r="274" spans="1:51" ht="13.5" customHeight="1" x14ac:dyDescent="0.25">
      <c r="A274" s="66" t="s">
        <v>1398</v>
      </c>
      <c r="B274" s="67" t="s">
        <v>27</v>
      </c>
      <c r="C274" s="68" t="s">
        <v>305</v>
      </c>
      <c r="D274" s="69" t="s">
        <v>23</v>
      </c>
      <c r="E274" s="70">
        <v>22329</v>
      </c>
      <c r="F274" s="71"/>
      <c r="G274" s="72"/>
      <c r="H274" s="72"/>
      <c r="I274" s="73"/>
      <c r="J274" s="72" t="s">
        <v>56</v>
      </c>
      <c r="K274" s="72"/>
      <c r="L274" s="74"/>
      <c r="M274" s="74"/>
      <c r="N274" s="72"/>
      <c r="O274" s="72"/>
      <c r="P274" s="73"/>
      <c r="Q274" s="72"/>
      <c r="R274" s="72"/>
      <c r="S274" s="74"/>
      <c r="T274" s="74"/>
      <c r="U274" s="75"/>
      <c r="V274" s="74"/>
      <c r="W274" s="76"/>
      <c r="X274" s="77">
        <f t="shared" si="144"/>
        <v>0</v>
      </c>
      <c r="Y274" s="78">
        <f t="shared" si="146"/>
        <v>0</v>
      </c>
      <c r="Z274" s="79">
        <f t="shared" si="157"/>
        <v>0</v>
      </c>
      <c r="AA274" s="79">
        <f t="shared" si="158"/>
        <v>0</v>
      </c>
      <c r="AB274" s="79">
        <f t="shared" si="159"/>
        <v>0</v>
      </c>
      <c r="AC274" s="79">
        <f t="shared" si="160"/>
        <v>3</v>
      </c>
      <c r="AD274" s="79">
        <f t="shared" si="161"/>
        <v>3</v>
      </c>
      <c r="AE274" s="79">
        <f t="shared" si="162"/>
        <v>0</v>
      </c>
      <c r="AF274" s="79">
        <f t="shared" si="163"/>
        <v>0</v>
      </c>
      <c r="AG274" s="79">
        <f t="shared" si="164"/>
        <v>0</v>
      </c>
      <c r="AH274" s="79">
        <f t="shared" si="165"/>
        <v>0</v>
      </c>
      <c r="AI274" s="79">
        <f t="shared" si="166"/>
        <v>0</v>
      </c>
      <c r="AJ274" s="79">
        <f t="shared" si="167"/>
        <v>0</v>
      </c>
      <c r="AK274" s="80">
        <f t="shared" si="168"/>
        <v>0</v>
      </c>
      <c r="AL274" s="80">
        <f t="shared" si="169"/>
        <v>0</v>
      </c>
      <c r="AM274" s="81">
        <f t="shared" si="170"/>
        <v>0</v>
      </c>
      <c r="AN274" s="77">
        <f t="shared" si="171"/>
        <v>0</v>
      </c>
      <c r="AO274" s="82">
        <v>41386</v>
      </c>
      <c r="AP274" s="13" t="s">
        <v>122</v>
      </c>
      <c r="AR274" s="13" t="str">
        <f t="shared" si="173"/>
        <v>VAN DER BIEST</v>
      </c>
      <c r="AS274" s="13" t="str">
        <f t="shared" si="174"/>
        <v>Philippe</v>
      </c>
      <c r="AT274" s="13" t="str">
        <f t="shared" si="175"/>
        <v>St Denis Cyclisme</v>
      </c>
      <c r="AU274" s="227">
        <f t="shared" si="172"/>
        <v>22329</v>
      </c>
      <c r="AV274" s="105" t="str">
        <f t="shared" si="176"/>
        <v>01</v>
      </c>
      <c r="AW274" s="13">
        <f t="shared" si="177"/>
        <v>3</v>
      </c>
      <c r="AX274" s="13">
        <f t="shared" si="178"/>
        <v>0</v>
      </c>
      <c r="AY274" s="13">
        <f t="shared" si="179"/>
        <v>0</v>
      </c>
    </row>
    <row r="275" spans="1:51" ht="13.5" customHeight="1" x14ac:dyDescent="0.25">
      <c r="A275" s="44" t="s">
        <v>287</v>
      </c>
      <c r="B275" s="45" t="s">
        <v>33</v>
      </c>
      <c r="C275" s="46" t="s">
        <v>305</v>
      </c>
      <c r="D275" s="47" t="s">
        <v>23</v>
      </c>
      <c r="E275" s="48">
        <v>29707</v>
      </c>
      <c r="F275" s="49"/>
      <c r="G275" s="50"/>
      <c r="H275" s="50"/>
      <c r="I275" s="51"/>
      <c r="J275" s="50" t="s">
        <v>56</v>
      </c>
      <c r="K275" s="50"/>
      <c r="L275" s="52"/>
      <c r="M275" s="52"/>
      <c r="N275" s="50"/>
      <c r="O275" s="50"/>
      <c r="P275" s="51"/>
      <c r="Q275" s="50"/>
      <c r="R275" s="50"/>
      <c r="S275" s="52"/>
      <c r="T275" s="52"/>
      <c r="U275" s="53"/>
      <c r="V275" s="52"/>
      <c r="W275" s="54"/>
      <c r="X275" s="58">
        <f t="shared" si="144"/>
        <v>0</v>
      </c>
      <c r="Y275" s="65">
        <f t="shared" si="146"/>
        <v>0</v>
      </c>
      <c r="Z275" s="55"/>
      <c r="AA275" s="55">
        <f t="shared" si="158"/>
        <v>0</v>
      </c>
      <c r="AB275" s="55">
        <v>2</v>
      </c>
      <c r="AC275" s="55">
        <f t="shared" si="160"/>
        <v>3</v>
      </c>
      <c r="AD275" s="55"/>
      <c r="AE275" s="55"/>
      <c r="AF275" s="55"/>
      <c r="AG275" s="55"/>
      <c r="AH275" s="55"/>
      <c r="AI275" s="55"/>
      <c r="AJ275" s="55"/>
      <c r="AK275" s="56"/>
      <c r="AL275" s="56"/>
      <c r="AM275" s="57"/>
      <c r="AN275" s="58"/>
      <c r="AO275" s="59">
        <v>41328</v>
      </c>
      <c r="AP275" s="13" t="s">
        <v>122</v>
      </c>
      <c r="AQ275" s="4" t="s">
        <v>1399</v>
      </c>
      <c r="AR275" s="13" t="str">
        <f t="shared" si="173"/>
        <v>VANDAMME</v>
      </c>
      <c r="AS275" s="13" t="str">
        <f t="shared" si="174"/>
        <v>Christian</v>
      </c>
      <c r="AT275" s="13" t="str">
        <f t="shared" si="175"/>
        <v>St Denis Cyclisme</v>
      </c>
      <c r="AU275" s="227">
        <f t="shared" si="172"/>
        <v>29707</v>
      </c>
      <c r="AV275" s="105" t="str">
        <f t="shared" si="176"/>
        <v>01</v>
      </c>
      <c r="AW275" s="13">
        <f t="shared" si="177"/>
        <v>2</v>
      </c>
      <c r="AX275" s="13">
        <f t="shared" si="178"/>
        <v>0</v>
      </c>
      <c r="AY275" s="13">
        <f t="shared" si="179"/>
        <v>0</v>
      </c>
    </row>
    <row r="276" spans="1:51" ht="13.5" customHeight="1" x14ac:dyDescent="0.25">
      <c r="A276" s="66" t="s">
        <v>73</v>
      </c>
      <c r="B276" s="67" t="s">
        <v>37</v>
      </c>
      <c r="C276" s="68" t="s">
        <v>74</v>
      </c>
      <c r="D276" s="69" t="s">
        <v>75</v>
      </c>
      <c r="E276" s="70">
        <v>25826</v>
      </c>
      <c r="F276" s="71"/>
      <c r="G276" s="72"/>
      <c r="H276" s="72" t="s">
        <v>56</v>
      </c>
      <c r="I276" s="73"/>
      <c r="J276" s="72" t="s">
        <v>56</v>
      </c>
      <c r="K276" s="72"/>
      <c r="L276" s="74"/>
      <c r="M276" s="74"/>
      <c r="N276" s="72"/>
      <c r="O276" s="72"/>
      <c r="P276" s="73"/>
      <c r="Q276" s="72"/>
      <c r="R276" s="72" t="s">
        <v>56</v>
      </c>
      <c r="S276" s="74"/>
      <c r="T276" s="74"/>
      <c r="U276" s="75"/>
      <c r="V276" s="74"/>
      <c r="W276" s="76"/>
      <c r="X276" s="77">
        <f t="shared" si="144"/>
        <v>0</v>
      </c>
      <c r="Y276" s="78">
        <f t="shared" si="146"/>
        <v>0</v>
      </c>
      <c r="Z276" s="79">
        <f t="shared" ref="Z276:Z288" si="180">IF((Y276-X276&gt;=1),1,0)</f>
        <v>0</v>
      </c>
      <c r="AA276" s="79">
        <f t="shared" si="158"/>
        <v>2</v>
      </c>
      <c r="AB276" s="79">
        <f t="shared" ref="AB276:AB288" si="181">IF(AND(AA276-Y276&gt;=2,X276=0),2,0)</f>
        <v>2</v>
      </c>
      <c r="AC276" s="79">
        <f t="shared" si="160"/>
        <v>3</v>
      </c>
      <c r="AD276" s="79">
        <f t="shared" ref="AD276:AD288" si="182">IF(AND(AC276-AB276-Y276&gt;=3,X276=0),3,0)</f>
        <v>0</v>
      </c>
      <c r="AE276" s="79">
        <f t="shared" ref="AE276:AE288" si="183">IF(OR(K276="X",S276="X",O276="x",W276="x",),4,0)</f>
        <v>0</v>
      </c>
      <c r="AF276" s="79">
        <f t="shared" ref="AF276:AF288" si="184">IF(AND((AE276-AD276-AB276-Y276&gt;=4),(E276&lt;$B$1),(X276=0)),4,0)</f>
        <v>0</v>
      </c>
      <c r="AG276" s="79">
        <f t="shared" ref="AG276:AG288" si="185">IF(OR(L276="X",T276="X",O276="x",W276="x",),5,0)</f>
        <v>0</v>
      </c>
      <c r="AH276" s="79">
        <f t="shared" ref="AH276:AH288" si="186">IF(OR((AG276-AF276-AD276-AB276-Y276&gt;=5),(E276&gt;$B$1)),5,0)</f>
        <v>0</v>
      </c>
      <c r="AI276" s="79">
        <f t="shared" ref="AI276:AI288" si="187">IF(OR(M276="X",U276="X",),6,0)</f>
        <v>0</v>
      </c>
      <c r="AJ276" s="79">
        <f t="shared" ref="AJ276:AJ288" si="188">IF((AI276-AH276-AF276-AD276-AB276-Y276&gt;=6),6,0)</f>
        <v>0</v>
      </c>
      <c r="AK276" s="80">
        <f t="shared" ref="AK276:AK288" si="189">IF(U276="x",7,0)</f>
        <v>0</v>
      </c>
      <c r="AL276" s="80">
        <f t="shared" ref="AL276:AL288" si="190">IF((AK276-AJ276-AH276-AF276-AD276-AB276-Y276&gt;=7),"F",0)</f>
        <v>0</v>
      </c>
      <c r="AM276" s="81">
        <f t="shared" ref="AM276:AM288" si="191">IF(OR(N276="X",V276="X",),8,0)</f>
        <v>0</v>
      </c>
      <c r="AN276" s="77">
        <f t="shared" ref="AN276:AN288" si="192">IF((AM276=8),"M",0)</f>
        <v>0</v>
      </c>
      <c r="AO276" s="82">
        <v>41313</v>
      </c>
      <c r="AP276" s="13" t="s">
        <v>50</v>
      </c>
      <c r="AR276" s="13" t="str">
        <f t="shared" si="173"/>
        <v>VANNIER</v>
      </c>
      <c r="AS276" s="13" t="str">
        <f t="shared" si="174"/>
        <v>Eric</v>
      </c>
      <c r="AT276" s="13" t="str">
        <f t="shared" si="175"/>
        <v>ASC Fours</v>
      </c>
      <c r="AU276" s="227">
        <f t="shared" si="172"/>
        <v>25826</v>
      </c>
      <c r="AV276" s="105" t="str">
        <f t="shared" si="176"/>
        <v>58</v>
      </c>
      <c r="AW276" s="13">
        <f t="shared" si="177"/>
        <v>2</v>
      </c>
      <c r="AX276" s="13">
        <f t="shared" si="178"/>
        <v>0</v>
      </c>
      <c r="AY276" s="13">
        <f t="shared" si="179"/>
        <v>0</v>
      </c>
    </row>
    <row r="277" spans="1:51" ht="13.5" customHeight="1" x14ac:dyDescent="0.25">
      <c r="A277" s="44" t="s">
        <v>288</v>
      </c>
      <c r="B277" s="45" t="s">
        <v>289</v>
      </c>
      <c r="C277" s="46" t="s">
        <v>320</v>
      </c>
      <c r="D277" s="47" t="s">
        <v>23</v>
      </c>
      <c r="E277" s="48"/>
      <c r="F277" s="49"/>
      <c r="G277" s="50"/>
      <c r="H277" s="50"/>
      <c r="I277" s="51"/>
      <c r="J277" s="50"/>
      <c r="K277" s="50" t="s">
        <v>56</v>
      </c>
      <c r="L277" s="52"/>
      <c r="M277" s="52"/>
      <c r="N277" s="50"/>
      <c r="O277" s="50"/>
      <c r="P277" s="51"/>
      <c r="Q277" s="50"/>
      <c r="R277" s="50"/>
      <c r="S277" s="52"/>
      <c r="T277" s="52"/>
      <c r="U277" s="53"/>
      <c r="V277" s="52"/>
      <c r="W277" s="54"/>
      <c r="X277" s="58">
        <f t="shared" si="144"/>
        <v>0</v>
      </c>
      <c r="Y277" s="65">
        <f t="shared" si="146"/>
        <v>0</v>
      </c>
      <c r="Z277" s="55">
        <f t="shared" si="180"/>
        <v>0</v>
      </c>
      <c r="AA277" s="55">
        <f t="shared" si="158"/>
        <v>0</v>
      </c>
      <c r="AB277" s="55">
        <f t="shared" si="181"/>
        <v>0</v>
      </c>
      <c r="AC277" s="55">
        <f t="shared" si="160"/>
        <v>0</v>
      </c>
      <c r="AD277" s="55">
        <f t="shared" si="182"/>
        <v>0</v>
      </c>
      <c r="AE277" s="55">
        <f t="shared" si="183"/>
        <v>4</v>
      </c>
      <c r="AF277" s="55">
        <f t="shared" si="184"/>
        <v>4</v>
      </c>
      <c r="AG277" s="55">
        <f t="shared" si="185"/>
        <v>0</v>
      </c>
      <c r="AH277" s="55">
        <f t="shared" si="186"/>
        <v>0</v>
      </c>
      <c r="AI277" s="55">
        <f t="shared" si="187"/>
        <v>0</v>
      </c>
      <c r="AJ277" s="55">
        <f t="shared" si="188"/>
        <v>0</v>
      </c>
      <c r="AK277" s="56">
        <f t="shared" si="189"/>
        <v>0</v>
      </c>
      <c r="AL277" s="56">
        <f t="shared" si="190"/>
        <v>0</v>
      </c>
      <c r="AM277" s="57">
        <f t="shared" si="191"/>
        <v>0</v>
      </c>
      <c r="AN277" s="58">
        <f t="shared" si="192"/>
        <v>0</v>
      </c>
      <c r="AO277" s="59">
        <v>41353</v>
      </c>
      <c r="AP277" s="13" t="s">
        <v>50</v>
      </c>
      <c r="AQ277" s="13" t="s">
        <v>456</v>
      </c>
      <c r="AR277" s="13" t="str">
        <f t="shared" si="173"/>
        <v>VAZ</v>
      </c>
      <c r="AS277" s="13" t="str">
        <f t="shared" si="174"/>
        <v>Mario</v>
      </c>
      <c r="AT277" s="13" t="str">
        <f t="shared" si="175"/>
        <v>CC Replonges</v>
      </c>
      <c r="AU277" s="227">
        <f t="shared" si="172"/>
        <v>0</v>
      </c>
      <c r="AV277" s="105" t="str">
        <f t="shared" si="176"/>
        <v>01</v>
      </c>
      <c r="AW277" s="13">
        <f t="shared" si="177"/>
        <v>4</v>
      </c>
      <c r="AX277" s="13">
        <f t="shared" si="178"/>
        <v>0</v>
      </c>
      <c r="AY277" s="13">
        <f t="shared" si="179"/>
        <v>0</v>
      </c>
    </row>
    <row r="278" spans="1:51" ht="13.5" customHeight="1" x14ac:dyDescent="0.25">
      <c r="A278" s="66" t="s">
        <v>497</v>
      </c>
      <c r="B278" s="67" t="s">
        <v>498</v>
      </c>
      <c r="C278" s="68" t="s">
        <v>309</v>
      </c>
      <c r="D278" s="69" t="s">
        <v>23</v>
      </c>
      <c r="E278" s="70">
        <v>21832</v>
      </c>
      <c r="F278" s="71"/>
      <c r="G278" s="72"/>
      <c r="H278" s="72"/>
      <c r="I278" s="73"/>
      <c r="J278" s="72"/>
      <c r="K278" s="72" t="s">
        <v>56</v>
      </c>
      <c r="L278" s="74"/>
      <c r="M278" s="74"/>
      <c r="N278" s="72"/>
      <c r="O278" s="72"/>
      <c r="P278" s="73"/>
      <c r="Q278" s="72"/>
      <c r="R278" s="72"/>
      <c r="S278" s="74"/>
      <c r="T278" s="74"/>
      <c r="U278" s="75"/>
      <c r="V278" s="74"/>
      <c r="W278" s="76"/>
      <c r="X278" s="77">
        <f t="shared" si="144"/>
        <v>0</v>
      </c>
      <c r="Y278" s="78">
        <f t="shared" si="146"/>
        <v>0</v>
      </c>
      <c r="Z278" s="79">
        <f t="shared" si="180"/>
        <v>0</v>
      </c>
      <c r="AA278" s="79">
        <f t="shared" si="158"/>
        <v>0</v>
      </c>
      <c r="AB278" s="79">
        <f t="shared" si="181"/>
        <v>0</v>
      </c>
      <c r="AC278" s="79">
        <f t="shared" si="160"/>
        <v>0</v>
      </c>
      <c r="AD278" s="79">
        <f t="shared" si="182"/>
        <v>0</v>
      </c>
      <c r="AE278" s="79">
        <f t="shared" si="183"/>
        <v>4</v>
      </c>
      <c r="AF278" s="79">
        <f t="shared" si="184"/>
        <v>4</v>
      </c>
      <c r="AG278" s="79">
        <f t="shared" si="185"/>
        <v>0</v>
      </c>
      <c r="AH278" s="79">
        <f t="shared" si="186"/>
        <v>0</v>
      </c>
      <c r="AI278" s="79">
        <f t="shared" si="187"/>
        <v>0</v>
      </c>
      <c r="AJ278" s="79">
        <f t="shared" si="188"/>
        <v>0</v>
      </c>
      <c r="AK278" s="80">
        <f t="shared" si="189"/>
        <v>0</v>
      </c>
      <c r="AL278" s="80">
        <f t="shared" si="190"/>
        <v>0</v>
      </c>
      <c r="AM278" s="81">
        <f t="shared" si="191"/>
        <v>0</v>
      </c>
      <c r="AN278" s="77">
        <f t="shared" si="192"/>
        <v>0</v>
      </c>
      <c r="AO278" s="82">
        <v>41368</v>
      </c>
      <c r="AP278" s="13" t="s">
        <v>50</v>
      </c>
      <c r="AR278" s="13" t="str">
        <f t="shared" si="173"/>
        <v>VEILLET</v>
      </c>
      <c r="AS278" s="13" t="str">
        <f t="shared" si="174"/>
        <v>Jean-Yves</v>
      </c>
      <c r="AT278" s="13" t="str">
        <f t="shared" si="175"/>
        <v>VC Druillat</v>
      </c>
      <c r="AU278" s="227">
        <f t="shared" si="172"/>
        <v>21832</v>
      </c>
      <c r="AV278" s="105" t="str">
        <f t="shared" si="176"/>
        <v>01</v>
      </c>
      <c r="AW278" s="13">
        <f t="shared" si="177"/>
        <v>4</v>
      </c>
      <c r="AX278" s="13">
        <f t="shared" si="178"/>
        <v>0</v>
      </c>
      <c r="AY278" s="13">
        <f t="shared" si="179"/>
        <v>0</v>
      </c>
    </row>
    <row r="279" spans="1:51" ht="13.5" customHeight="1" x14ac:dyDescent="0.25">
      <c r="A279" s="44" t="s">
        <v>290</v>
      </c>
      <c r="B279" s="45" t="str">
        <f>VLOOKUP(A279,[1]Liste!C86:D891,2,FALSE)</f>
        <v>Jérémy</v>
      </c>
      <c r="C279" s="46" t="s">
        <v>309</v>
      </c>
      <c r="D279" s="47" t="s">
        <v>23</v>
      </c>
      <c r="E279" s="48">
        <v>28543</v>
      </c>
      <c r="F279" s="49"/>
      <c r="G279" s="50"/>
      <c r="H279" s="50"/>
      <c r="I279" s="51" t="s">
        <v>56</v>
      </c>
      <c r="J279" s="50"/>
      <c r="K279" s="50"/>
      <c r="L279" s="52"/>
      <c r="M279" s="52"/>
      <c r="N279" s="50"/>
      <c r="O279" s="50"/>
      <c r="P279" s="51"/>
      <c r="Q279" s="50"/>
      <c r="R279" s="50"/>
      <c r="S279" s="52"/>
      <c r="T279" s="52"/>
      <c r="U279" s="53"/>
      <c r="V279" s="52"/>
      <c r="W279" s="54"/>
      <c r="X279" s="58">
        <f t="shared" si="144"/>
        <v>0</v>
      </c>
      <c r="Y279" s="65">
        <f t="shared" si="146"/>
        <v>0</v>
      </c>
      <c r="Z279" s="55">
        <f t="shared" si="180"/>
        <v>0</v>
      </c>
      <c r="AA279" s="55">
        <f t="shared" si="158"/>
        <v>2</v>
      </c>
      <c r="AB279" s="55">
        <f t="shared" si="181"/>
        <v>2</v>
      </c>
      <c r="AC279" s="55">
        <f t="shared" si="160"/>
        <v>0</v>
      </c>
      <c r="AD279" s="55">
        <f t="shared" si="182"/>
        <v>0</v>
      </c>
      <c r="AE279" s="55">
        <f t="shared" si="183"/>
        <v>0</v>
      </c>
      <c r="AF279" s="55">
        <f t="shared" si="184"/>
        <v>0</v>
      </c>
      <c r="AG279" s="55">
        <f t="shared" si="185"/>
        <v>0</v>
      </c>
      <c r="AH279" s="55">
        <f t="shared" si="186"/>
        <v>0</v>
      </c>
      <c r="AI279" s="55">
        <f t="shared" si="187"/>
        <v>0</v>
      </c>
      <c r="AJ279" s="55">
        <f t="shared" si="188"/>
        <v>0</v>
      </c>
      <c r="AK279" s="56">
        <f t="shared" si="189"/>
        <v>0</v>
      </c>
      <c r="AL279" s="56">
        <f t="shared" si="190"/>
        <v>0</v>
      </c>
      <c r="AM279" s="57">
        <f t="shared" si="191"/>
        <v>0</v>
      </c>
      <c r="AN279" s="58">
        <f t="shared" si="192"/>
        <v>0</v>
      </c>
      <c r="AO279" s="59">
        <v>41335</v>
      </c>
      <c r="AP279" s="13" t="s">
        <v>50</v>
      </c>
      <c r="AR279" s="13" t="str">
        <f t="shared" si="173"/>
        <v>VERGER</v>
      </c>
      <c r="AS279" s="13" t="str">
        <f t="shared" si="174"/>
        <v>Jérémy</v>
      </c>
      <c r="AT279" s="13" t="str">
        <f t="shared" si="175"/>
        <v>VC Druillat</v>
      </c>
      <c r="AU279" s="227">
        <f t="shared" si="172"/>
        <v>28543</v>
      </c>
      <c r="AV279" s="105" t="str">
        <f t="shared" si="176"/>
        <v>01</v>
      </c>
      <c r="AW279" s="13">
        <f t="shared" si="177"/>
        <v>2</v>
      </c>
      <c r="AX279" s="13">
        <f t="shared" si="178"/>
        <v>0</v>
      </c>
      <c r="AY279" s="13">
        <f t="shared" si="179"/>
        <v>0</v>
      </c>
    </row>
    <row r="280" spans="1:51" ht="13.5" customHeight="1" x14ac:dyDescent="0.25">
      <c r="A280" s="66" t="s">
        <v>76</v>
      </c>
      <c r="B280" s="67" t="s">
        <v>24</v>
      </c>
      <c r="C280" s="68" t="s">
        <v>77</v>
      </c>
      <c r="D280" s="69" t="s">
        <v>39</v>
      </c>
      <c r="E280" s="70">
        <v>20739</v>
      </c>
      <c r="F280" s="71"/>
      <c r="G280" s="72"/>
      <c r="H280" s="72"/>
      <c r="I280" s="73"/>
      <c r="J280" s="72"/>
      <c r="K280" s="72"/>
      <c r="L280" s="74"/>
      <c r="M280" s="74"/>
      <c r="N280" s="72"/>
      <c r="O280" s="72"/>
      <c r="P280" s="73"/>
      <c r="Q280" s="72"/>
      <c r="R280" s="72"/>
      <c r="S280" s="74" t="s">
        <v>56</v>
      </c>
      <c r="T280" s="74"/>
      <c r="U280" s="75"/>
      <c r="V280" s="74"/>
      <c r="W280" s="76"/>
      <c r="X280" s="77">
        <f t="shared" si="144"/>
        <v>0</v>
      </c>
      <c r="Y280" s="78">
        <f t="shared" si="146"/>
        <v>0</v>
      </c>
      <c r="Z280" s="79">
        <f t="shared" si="180"/>
        <v>0</v>
      </c>
      <c r="AA280" s="79">
        <f t="shared" si="158"/>
        <v>0</v>
      </c>
      <c r="AB280" s="79">
        <f t="shared" si="181"/>
        <v>0</v>
      </c>
      <c r="AC280" s="79">
        <f t="shared" si="160"/>
        <v>0</v>
      </c>
      <c r="AD280" s="79">
        <f t="shared" si="182"/>
        <v>0</v>
      </c>
      <c r="AE280" s="79">
        <f t="shared" si="183"/>
        <v>4</v>
      </c>
      <c r="AF280" s="79">
        <f t="shared" si="184"/>
        <v>4</v>
      </c>
      <c r="AG280" s="79">
        <f t="shared" si="185"/>
        <v>0</v>
      </c>
      <c r="AH280" s="79">
        <f t="shared" si="186"/>
        <v>0</v>
      </c>
      <c r="AI280" s="79">
        <f t="shared" si="187"/>
        <v>0</v>
      </c>
      <c r="AJ280" s="79">
        <f t="shared" si="188"/>
        <v>0</v>
      </c>
      <c r="AK280" s="80">
        <f t="shared" si="189"/>
        <v>0</v>
      </c>
      <c r="AL280" s="80">
        <f t="shared" si="190"/>
        <v>0</v>
      </c>
      <c r="AM280" s="81">
        <f t="shared" si="191"/>
        <v>0</v>
      </c>
      <c r="AN280" s="77">
        <f t="shared" si="192"/>
        <v>0</v>
      </c>
      <c r="AO280" s="82">
        <v>41292</v>
      </c>
      <c r="AP280" s="13" t="s">
        <v>50</v>
      </c>
      <c r="AQ280" s="13"/>
      <c r="AR280" s="13" t="str">
        <f t="shared" si="173"/>
        <v>VERMOREL</v>
      </c>
      <c r="AS280" s="13" t="str">
        <f t="shared" si="174"/>
        <v>Roger</v>
      </c>
      <c r="AT280" s="13" t="str">
        <f t="shared" si="175"/>
        <v>CSADN Roanne</v>
      </c>
      <c r="AU280" s="227">
        <f t="shared" si="172"/>
        <v>20739</v>
      </c>
      <c r="AV280" s="105" t="str">
        <f t="shared" si="176"/>
        <v>42</v>
      </c>
      <c r="AW280" s="13">
        <f t="shared" si="177"/>
        <v>4</v>
      </c>
      <c r="AX280" s="13">
        <f t="shared" si="178"/>
        <v>0</v>
      </c>
      <c r="AY280" s="13">
        <f t="shared" si="179"/>
        <v>0</v>
      </c>
    </row>
    <row r="281" spans="1:51" ht="13.5" customHeight="1" x14ac:dyDescent="0.25">
      <c r="A281" s="44" t="s">
        <v>1400</v>
      </c>
      <c r="B281" s="45" t="s">
        <v>27</v>
      </c>
      <c r="C281" s="46" t="s">
        <v>77</v>
      </c>
      <c r="D281" s="47" t="s">
        <v>39</v>
      </c>
      <c r="E281" s="48">
        <v>24962</v>
      </c>
      <c r="F281" s="49"/>
      <c r="G281" s="50"/>
      <c r="H281" s="50"/>
      <c r="I281" s="51"/>
      <c r="J281" s="50"/>
      <c r="K281" s="50"/>
      <c r="L281" s="52"/>
      <c r="M281" s="52"/>
      <c r="N281" s="50"/>
      <c r="O281" s="50"/>
      <c r="P281" s="51"/>
      <c r="Q281" s="50"/>
      <c r="R281" s="50" t="s">
        <v>56</v>
      </c>
      <c r="S281" s="52"/>
      <c r="T281" s="52"/>
      <c r="U281" s="53"/>
      <c r="V281" s="52"/>
      <c r="W281" s="54"/>
      <c r="X281" s="58">
        <f t="shared" si="144"/>
        <v>0</v>
      </c>
      <c r="Y281" s="65">
        <f t="shared" si="146"/>
        <v>0</v>
      </c>
      <c r="Z281" s="55">
        <f t="shared" si="180"/>
        <v>0</v>
      </c>
      <c r="AA281" s="55">
        <f t="shared" si="158"/>
        <v>0</v>
      </c>
      <c r="AB281" s="55">
        <f t="shared" si="181"/>
        <v>0</v>
      </c>
      <c r="AC281" s="55">
        <f t="shared" si="160"/>
        <v>3</v>
      </c>
      <c r="AD281" s="55">
        <f t="shared" si="182"/>
        <v>3</v>
      </c>
      <c r="AE281" s="55">
        <f t="shared" si="183"/>
        <v>0</v>
      </c>
      <c r="AF281" s="55">
        <f t="shared" si="184"/>
        <v>0</v>
      </c>
      <c r="AG281" s="55">
        <f t="shared" si="185"/>
        <v>0</v>
      </c>
      <c r="AH281" s="55">
        <f t="shared" si="186"/>
        <v>0</v>
      </c>
      <c r="AI281" s="55">
        <f t="shared" si="187"/>
        <v>0</v>
      </c>
      <c r="AJ281" s="55">
        <f t="shared" si="188"/>
        <v>0</v>
      </c>
      <c r="AK281" s="56">
        <f t="shared" si="189"/>
        <v>0</v>
      </c>
      <c r="AL281" s="56">
        <f t="shared" si="190"/>
        <v>0</v>
      </c>
      <c r="AM281" s="57">
        <f t="shared" si="191"/>
        <v>0</v>
      </c>
      <c r="AN281" s="58">
        <f t="shared" si="192"/>
        <v>0</v>
      </c>
      <c r="AO281" s="59">
        <v>41386</v>
      </c>
      <c r="AP281" s="13" t="s">
        <v>50</v>
      </c>
      <c r="AR281" s="13" t="str">
        <f t="shared" si="173"/>
        <v>VIAL</v>
      </c>
      <c r="AS281" s="13" t="str">
        <f t="shared" si="174"/>
        <v>Philippe</v>
      </c>
      <c r="AT281" s="13" t="str">
        <f t="shared" si="175"/>
        <v>CSADN Roanne</v>
      </c>
      <c r="AU281" s="227">
        <f t="shared" si="172"/>
        <v>24962</v>
      </c>
      <c r="AV281" s="105" t="str">
        <f t="shared" si="176"/>
        <v>42</v>
      </c>
      <c r="AW281" s="13">
        <f t="shared" si="177"/>
        <v>3</v>
      </c>
      <c r="AX281" s="13">
        <f t="shared" si="178"/>
        <v>0</v>
      </c>
      <c r="AY281" s="13">
        <f t="shared" si="179"/>
        <v>0</v>
      </c>
    </row>
    <row r="282" spans="1:51" ht="13.5" customHeight="1" x14ac:dyDescent="0.25">
      <c r="A282" s="66" t="s">
        <v>292</v>
      </c>
      <c r="B282" s="67" t="s">
        <v>17</v>
      </c>
      <c r="C282" s="68" t="s">
        <v>46</v>
      </c>
      <c r="D282" s="69" t="s">
        <v>29</v>
      </c>
      <c r="E282" s="70">
        <v>30843</v>
      </c>
      <c r="F282" s="71"/>
      <c r="G282" s="72" t="s">
        <v>56</v>
      </c>
      <c r="H282" s="72"/>
      <c r="I282" s="73" t="s">
        <v>56</v>
      </c>
      <c r="J282" s="72"/>
      <c r="K282" s="72"/>
      <c r="L282" s="74"/>
      <c r="M282" s="74"/>
      <c r="N282" s="72"/>
      <c r="O282" s="72"/>
      <c r="P282" s="73"/>
      <c r="Q282" s="72"/>
      <c r="R282" s="72"/>
      <c r="S282" s="74"/>
      <c r="T282" s="74"/>
      <c r="U282" s="75"/>
      <c r="V282" s="74"/>
      <c r="W282" s="76"/>
      <c r="X282" s="77">
        <f t="shared" si="144"/>
        <v>0</v>
      </c>
      <c r="Y282" s="78">
        <f t="shared" si="146"/>
        <v>1</v>
      </c>
      <c r="Z282" s="79">
        <f t="shared" si="180"/>
        <v>1</v>
      </c>
      <c r="AA282" s="79">
        <f t="shared" si="158"/>
        <v>2</v>
      </c>
      <c r="AB282" s="79">
        <f t="shared" si="181"/>
        <v>0</v>
      </c>
      <c r="AC282" s="79">
        <f t="shared" si="160"/>
        <v>0</v>
      </c>
      <c r="AD282" s="79">
        <f t="shared" si="182"/>
        <v>0</v>
      </c>
      <c r="AE282" s="79">
        <f t="shared" si="183"/>
        <v>0</v>
      </c>
      <c r="AF282" s="79">
        <f t="shared" si="184"/>
        <v>0</v>
      </c>
      <c r="AG282" s="79">
        <f t="shared" si="185"/>
        <v>0</v>
      </c>
      <c r="AH282" s="79">
        <f t="shared" si="186"/>
        <v>0</v>
      </c>
      <c r="AI282" s="79">
        <f t="shared" si="187"/>
        <v>0</v>
      </c>
      <c r="AJ282" s="79">
        <f t="shared" si="188"/>
        <v>0</v>
      </c>
      <c r="AK282" s="80">
        <f t="shared" si="189"/>
        <v>0</v>
      </c>
      <c r="AL282" s="80">
        <f t="shared" si="190"/>
        <v>0</v>
      </c>
      <c r="AM282" s="81">
        <f t="shared" si="191"/>
        <v>0</v>
      </c>
      <c r="AN282" s="77">
        <f t="shared" si="192"/>
        <v>0</v>
      </c>
      <c r="AO282" s="82">
        <v>41346</v>
      </c>
      <c r="AP282" s="14" t="s">
        <v>121</v>
      </c>
      <c r="AR282" s="13" t="str">
        <f t="shared" si="173"/>
        <v>VIANA</v>
      </c>
      <c r="AS282" s="13" t="str">
        <f t="shared" si="174"/>
        <v>Stéphane</v>
      </c>
      <c r="AT282" s="13" t="str">
        <f t="shared" si="175"/>
        <v>VC Limas</v>
      </c>
      <c r="AU282" s="227">
        <f t="shared" si="172"/>
        <v>30843</v>
      </c>
      <c r="AV282" s="105" t="str">
        <f t="shared" si="176"/>
        <v>69</v>
      </c>
      <c r="AW282" s="13">
        <f t="shared" si="177"/>
        <v>1</v>
      </c>
      <c r="AX282" s="13">
        <f t="shared" si="178"/>
        <v>0</v>
      </c>
      <c r="AY282" s="13">
        <f t="shared" si="179"/>
        <v>0</v>
      </c>
    </row>
    <row r="283" spans="1:51" ht="13.5" customHeight="1" x14ac:dyDescent="0.25">
      <c r="A283" s="44" t="s">
        <v>1401</v>
      </c>
      <c r="B283" s="45" t="s">
        <v>1402</v>
      </c>
      <c r="C283" s="46" t="s">
        <v>1372</v>
      </c>
      <c r="D283" s="47" t="s">
        <v>35</v>
      </c>
      <c r="E283" s="48">
        <v>26369</v>
      </c>
      <c r="F283" s="49"/>
      <c r="G283" s="50"/>
      <c r="H283" s="50"/>
      <c r="I283" s="51" t="s">
        <v>56</v>
      </c>
      <c r="J283" s="50"/>
      <c r="K283" s="50"/>
      <c r="L283" s="52"/>
      <c r="M283" s="52"/>
      <c r="N283" s="50"/>
      <c r="O283" s="50"/>
      <c r="P283" s="51" t="s">
        <v>56</v>
      </c>
      <c r="Q283" s="50"/>
      <c r="R283" s="50"/>
      <c r="S283" s="52"/>
      <c r="T283" s="52"/>
      <c r="U283" s="53"/>
      <c r="V283" s="52"/>
      <c r="W283" s="54"/>
      <c r="X283" s="58">
        <f t="shared" si="144"/>
        <v>0</v>
      </c>
      <c r="Y283" s="65">
        <f t="shared" si="146"/>
        <v>1</v>
      </c>
      <c r="Z283" s="55">
        <f t="shared" si="180"/>
        <v>1</v>
      </c>
      <c r="AA283" s="55">
        <f t="shared" si="158"/>
        <v>2</v>
      </c>
      <c r="AB283" s="55">
        <f t="shared" si="181"/>
        <v>0</v>
      </c>
      <c r="AC283" s="55">
        <f t="shared" si="160"/>
        <v>0</v>
      </c>
      <c r="AD283" s="55">
        <f t="shared" si="182"/>
        <v>0</v>
      </c>
      <c r="AE283" s="55">
        <f t="shared" si="183"/>
        <v>0</v>
      </c>
      <c r="AF283" s="55">
        <f t="shared" si="184"/>
        <v>0</v>
      </c>
      <c r="AG283" s="55">
        <f t="shared" si="185"/>
        <v>0</v>
      </c>
      <c r="AH283" s="55">
        <f t="shared" si="186"/>
        <v>0</v>
      </c>
      <c r="AI283" s="55">
        <f t="shared" si="187"/>
        <v>0</v>
      </c>
      <c r="AJ283" s="55">
        <f t="shared" si="188"/>
        <v>0</v>
      </c>
      <c r="AK283" s="56">
        <f t="shared" si="189"/>
        <v>0</v>
      </c>
      <c r="AL283" s="56">
        <f t="shared" si="190"/>
        <v>0</v>
      </c>
      <c r="AM283" s="57">
        <f t="shared" si="191"/>
        <v>0</v>
      </c>
      <c r="AN283" s="58">
        <f t="shared" si="192"/>
        <v>0</v>
      </c>
      <c r="AO283" s="59">
        <v>41391</v>
      </c>
      <c r="AP283" s="13" t="s">
        <v>50</v>
      </c>
      <c r="AR283" s="13" t="str">
        <f t="shared" si="173"/>
        <v>SCHMITT</v>
      </c>
      <c r="AS283" s="13" t="str">
        <f t="shared" si="174"/>
        <v>Renald</v>
      </c>
      <c r="AT283" s="13" t="str">
        <f t="shared" si="175"/>
        <v>SCO Dijon</v>
      </c>
      <c r="AU283" s="227">
        <f t="shared" si="172"/>
        <v>26369</v>
      </c>
      <c r="AV283" s="105" t="str">
        <f t="shared" si="176"/>
        <v>21</v>
      </c>
      <c r="AW283" s="13">
        <f t="shared" si="177"/>
        <v>1</v>
      </c>
      <c r="AX283" s="13">
        <f t="shared" si="178"/>
        <v>0</v>
      </c>
      <c r="AY283" s="13">
        <f t="shared" si="179"/>
        <v>0</v>
      </c>
    </row>
    <row r="284" spans="1:51" ht="13.5" customHeight="1" x14ac:dyDescent="0.25">
      <c r="A284" s="66" t="s">
        <v>1403</v>
      </c>
      <c r="B284" s="67" t="s">
        <v>103</v>
      </c>
      <c r="C284" s="68" t="s">
        <v>16</v>
      </c>
      <c r="D284" s="69" t="s">
        <v>35</v>
      </c>
      <c r="E284" s="70">
        <v>23659</v>
      </c>
      <c r="F284" s="71"/>
      <c r="G284" s="72"/>
      <c r="H284" s="72" t="s">
        <v>56</v>
      </c>
      <c r="I284" s="73"/>
      <c r="J284" s="72"/>
      <c r="K284" s="72"/>
      <c r="L284" s="74"/>
      <c r="M284" s="74"/>
      <c r="N284" s="72"/>
      <c r="O284" s="72"/>
      <c r="P284" s="73"/>
      <c r="Q284" s="72"/>
      <c r="R284" s="72"/>
      <c r="S284" s="74" t="s">
        <v>56</v>
      </c>
      <c r="T284" s="74"/>
      <c r="U284" s="75"/>
      <c r="V284" s="74"/>
      <c r="W284" s="76"/>
      <c r="X284" s="77">
        <f t="shared" si="144"/>
        <v>0</v>
      </c>
      <c r="Y284" s="78">
        <f t="shared" si="146"/>
        <v>0</v>
      </c>
      <c r="Z284" s="79">
        <f t="shared" si="180"/>
        <v>0</v>
      </c>
      <c r="AA284" s="79">
        <f t="shared" si="158"/>
        <v>2</v>
      </c>
      <c r="AB284" s="79">
        <f t="shared" si="181"/>
        <v>2</v>
      </c>
      <c r="AC284" s="79">
        <f t="shared" si="160"/>
        <v>0</v>
      </c>
      <c r="AD284" s="79">
        <f t="shared" si="182"/>
        <v>0</v>
      </c>
      <c r="AE284" s="79">
        <f t="shared" si="183"/>
        <v>4</v>
      </c>
      <c r="AF284" s="79">
        <f t="shared" si="184"/>
        <v>0</v>
      </c>
      <c r="AG284" s="79">
        <f t="shared" si="185"/>
        <v>0</v>
      </c>
      <c r="AH284" s="79">
        <f t="shared" si="186"/>
        <v>0</v>
      </c>
      <c r="AI284" s="79">
        <f t="shared" si="187"/>
        <v>0</v>
      </c>
      <c r="AJ284" s="79">
        <f t="shared" si="188"/>
        <v>0</v>
      </c>
      <c r="AK284" s="80">
        <f t="shared" si="189"/>
        <v>0</v>
      </c>
      <c r="AL284" s="80">
        <f t="shared" si="190"/>
        <v>0</v>
      </c>
      <c r="AM284" s="81">
        <f t="shared" si="191"/>
        <v>0</v>
      </c>
      <c r="AN284" s="77">
        <f t="shared" si="192"/>
        <v>0</v>
      </c>
      <c r="AO284" s="82">
        <v>41391</v>
      </c>
      <c r="AP284" s="13" t="s">
        <v>50</v>
      </c>
      <c r="AR284" s="13" t="str">
        <f t="shared" si="173"/>
        <v>GRILLOT</v>
      </c>
      <c r="AS284" s="13" t="str">
        <f t="shared" si="174"/>
        <v>Jean-Michel</v>
      </c>
      <c r="AT284" s="13" t="str">
        <f t="shared" si="175"/>
        <v>ASL Hauteville</v>
      </c>
      <c r="AU284" s="227">
        <f t="shared" si="172"/>
        <v>23659</v>
      </c>
      <c r="AV284" s="105" t="str">
        <f t="shared" si="176"/>
        <v>21</v>
      </c>
      <c r="AW284" s="13">
        <f t="shared" si="177"/>
        <v>2</v>
      </c>
      <c r="AX284" s="13">
        <f t="shared" si="178"/>
        <v>0</v>
      </c>
      <c r="AY284" s="13">
        <f t="shared" si="179"/>
        <v>0</v>
      </c>
    </row>
    <row r="285" spans="1:51" ht="13.5" customHeight="1" x14ac:dyDescent="0.25">
      <c r="A285" s="44" t="s">
        <v>860</v>
      </c>
      <c r="B285" s="45" t="s">
        <v>27</v>
      </c>
      <c r="C285" s="46" t="s">
        <v>28</v>
      </c>
      <c r="D285" s="47" t="s">
        <v>29</v>
      </c>
      <c r="E285" s="48">
        <v>24566</v>
      </c>
      <c r="F285" s="49"/>
      <c r="G285" s="50"/>
      <c r="H285" s="50"/>
      <c r="I285" s="51"/>
      <c r="J285" s="50"/>
      <c r="K285" s="50"/>
      <c r="L285" s="52"/>
      <c r="M285" s="52"/>
      <c r="N285" s="50"/>
      <c r="O285" s="50"/>
      <c r="P285" s="51"/>
      <c r="Q285" s="50"/>
      <c r="R285" s="50"/>
      <c r="S285" s="52" t="s">
        <v>56</v>
      </c>
      <c r="T285" s="52"/>
      <c r="U285" s="53"/>
      <c r="V285" s="52"/>
      <c r="W285" s="54"/>
      <c r="X285" s="58">
        <f t="shared" si="144"/>
        <v>0</v>
      </c>
      <c r="Y285" s="65">
        <f t="shared" si="146"/>
        <v>0</v>
      </c>
      <c r="Z285" s="55"/>
      <c r="AA285" s="55"/>
      <c r="AB285" s="55"/>
      <c r="AC285" s="55">
        <f t="shared" si="160"/>
        <v>0</v>
      </c>
      <c r="AD285" s="55">
        <v>3</v>
      </c>
      <c r="AE285" s="55">
        <f t="shared" si="183"/>
        <v>4</v>
      </c>
      <c r="AF285" s="55"/>
      <c r="AG285" s="55"/>
      <c r="AH285" s="55"/>
      <c r="AI285" s="55"/>
      <c r="AJ285" s="55"/>
      <c r="AK285" s="56"/>
      <c r="AL285" s="56"/>
      <c r="AM285" s="57">
        <f t="shared" si="191"/>
        <v>0</v>
      </c>
      <c r="AN285" s="58"/>
      <c r="AO285" s="59">
        <v>41391</v>
      </c>
      <c r="AP285" s="15" t="s">
        <v>50</v>
      </c>
      <c r="AQ285" s="15" t="s">
        <v>127</v>
      </c>
      <c r="AR285" s="13" t="str">
        <f t="shared" si="173"/>
        <v>FAVRE</v>
      </c>
      <c r="AS285" s="13" t="str">
        <f t="shared" si="174"/>
        <v>Philippe</v>
      </c>
      <c r="AT285" s="13" t="str">
        <f t="shared" si="175"/>
        <v>VC Corbas</v>
      </c>
      <c r="AU285" s="227">
        <f t="shared" si="172"/>
        <v>24566</v>
      </c>
      <c r="AV285" s="105" t="str">
        <f t="shared" si="176"/>
        <v>69</v>
      </c>
      <c r="AW285" s="13">
        <f t="shared" si="177"/>
        <v>3</v>
      </c>
      <c r="AX285" s="13">
        <f t="shared" si="178"/>
        <v>0</v>
      </c>
      <c r="AY285" s="13">
        <f t="shared" si="179"/>
        <v>0</v>
      </c>
    </row>
    <row r="286" spans="1:51" ht="13.5" customHeight="1" x14ac:dyDescent="0.25">
      <c r="A286" s="66" t="s">
        <v>1404</v>
      </c>
      <c r="B286" s="67" t="s">
        <v>139</v>
      </c>
      <c r="C286" s="68" t="s">
        <v>311</v>
      </c>
      <c r="D286" s="69" t="s">
        <v>35</v>
      </c>
      <c r="E286" s="70">
        <v>34425</v>
      </c>
      <c r="F286" s="71"/>
      <c r="G286" s="72"/>
      <c r="H286" s="72" t="s">
        <v>56</v>
      </c>
      <c r="I286" s="73"/>
      <c r="J286" s="72"/>
      <c r="K286" s="72"/>
      <c r="L286" s="74"/>
      <c r="M286" s="74"/>
      <c r="N286" s="72"/>
      <c r="O286" s="72"/>
      <c r="P286" s="73"/>
      <c r="Q286" s="72"/>
      <c r="R286" s="72" t="s">
        <v>56</v>
      </c>
      <c r="S286" s="74"/>
      <c r="T286" s="74"/>
      <c r="U286" s="75"/>
      <c r="V286" s="74"/>
      <c r="W286" s="76"/>
      <c r="X286" s="77">
        <f t="shared" si="144"/>
        <v>0</v>
      </c>
      <c r="Y286" s="78">
        <f t="shared" si="146"/>
        <v>0</v>
      </c>
      <c r="Z286" s="79">
        <f t="shared" si="180"/>
        <v>0</v>
      </c>
      <c r="AA286" s="79">
        <f t="shared" si="158"/>
        <v>2</v>
      </c>
      <c r="AB286" s="79">
        <f t="shared" si="181"/>
        <v>2</v>
      </c>
      <c r="AC286" s="79">
        <f t="shared" si="160"/>
        <v>3</v>
      </c>
      <c r="AD286" s="79">
        <f t="shared" si="182"/>
        <v>0</v>
      </c>
      <c r="AE286" s="79">
        <f t="shared" si="183"/>
        <v>0</v>
      </c>
      <c r="AF286" s="79">
        <f t="shared" si="184"/>
        <v>0</v>
      </c>
      <c r="AG286" s="79">
        <f t="shared" si="185"/>
        <v>0</v>
      </c>
      <c r="AH286" s="79">
        <f t="shared" si="186"/>
        <v>0</v>
      </c>
      <c r="AI286" s="79">
        <f t="shared" si="187"/>
        <v>0</v>
      </c>
      <c r="AJ286" s="79">
        <f t="shared" si="188"/>
        <v>0</v>
      </c>
      <c r="AK286" s="80">
        <f t="shared" si="189"/>
        <v>0</v>
      </c>
      <c r="AL286" s="80">
        <f t="shared" si="190"/>
        <v>0</v>
      </c>
      <c r="AM286" s="81">
        <f t="shared" si="191"/>
        <v>0</v>
      </c>
      <c r="AN286" s="77">
        <f t="shared" si="192"/>
        <v>0</v>
      </c>
      <c r="AO286" s="82">
        <v>41391</v>
      </c>
      <c r="AP286" s="13" t="s">
        <v>50</v>
      </c>
      <c r="AR286" s="13" t="str">
        <f t="shared" si="173"/>
        <v>BARBET</v>
      </c>
      <c r="AS286" s="13" t="str">
        <f t="shared" si="174"/>
        <v>Daniel</v>
      </c>
      <c r="AT286" s="13" t="str">
        <f t="shared" si="175"/>
        <v xml:space="preserve">ASL Hauteville </v>
      </c>
      <c r="AU286" s="227">
        <f t="shared" si="172"/>
        <v>34425</v>
      </c>
      <c r="AV286" s="105" t="str">
        <f t="shared" si="176"/>
        <v>21</v>
      </c>
      <c r="AW286" s="13">
        <f t="shared" si="177"/>
        <v>2</v>
      </c>
      <c r="AX286" s="13">
        <f t="shared" si="178"/>
        <v>0</v>
      </c>
      <c r="AY286" s="13">
        <f t="shared" si="179"/>
        <v>0</v>
      </c>
    </row>
    <row r="287" spans="1:51" ht="13.5" customHeight="1" x14ac:dyDescent="0.25">
      <c r="A287" s="44" t="s">
        <v>1405</v>
      </c>
      <c r="B287" s="45" t="s">
        <v>69</v>
      </c>
      <c r="C287" s="46" t="s">
        <v>16</v>
      </c>
      <c r="D287" s="47" t="s">
        <v>35</v>
      </c>
      <c r="E287" s="48">
        <v>24697</v>
      </c>
      <c r="F287" s="49"/>
      <c r="G287" s="50"/>
      <c r="H287" s="50" t="s">
        <v>56</v>
      </c>
      <c r="I287" s="51"/>
      <c r="J287" s="50"/>
      <c r="K287" s="50"/>
      <c r="L287" s="52"/>
      <c r="M287" s="52"/>
      <c r="N287" s="50"/>
      <c r="O287" s="50"/>
      <c r="P287" s="51"/>
      <c r="Q287" s="50"/>
      <c r="R287" s="50" t="s">
        <v>56</v>
      </c>
      <c r="S287" s="52"/>
      <c r="T287" s="52"/>
      <c r="U287" s="53"/>
      <c r="V287" s="52"/>
      <c r="W287" s="54"/>
      <c r="X287" s="58">
        <f t="shared" si="144"/>
        <v>0</v>
      </c>
      <c r="Y287" s="65">
        <f t="shared" si="146"/>
        <v>0</v>
      </c>
      <c r="Z287" s="55">
        <f t="shared" si="180"/>
        <v>0</v>
      </c>
      <c r="AA287" s="55">
        <f t="shared" si="158"/>
        <v>2</v>
      </c>
      <c r="AB287" s="55">
        <f t="shared" si="181"/>
        <v>2</v>
      </c>
      <c r="AC287" s="55">
        <f t="shared" si="160"/>
        <v>3</v>
      </c>
      <c r="AD287" s="55">
        <f t="shared" si="182"/>
        <v>0</v>
      </c>
      <c r="AE287" s="55">
        <f t="shared" si="183"/>
        <v>0</v>
      </c>
      <c r="AF287" s="55">
        <f t="shared" si="184"/>
        <v>0</v>
      </c>
      <c r="AG287" s="55">
        <f t="shared" si="185"/>
        <v>0</v>
      </c>
      <c r="AH287" s="55">
        <f t="shared" si="186"/>
        <v>0</v>
      </c>
      <c r="AI287" s="55">
        <f t="shared" si="187"/>
        <v>0</v>
      </c>
      <c r="AJ287" s="55">
        <f t="shared" si="188"/>
        <v>0</v>
      </c>
      <c r="AK287" s="56">
        <f t="shared" si="189"/>
        <v>0</v>
      </c>
      <c r="AL287" s="56">
        <f t="shared" si="190"/>
        <v>0</v>
      </c>
      <c r="AM287" s="57">
        <f t="shared" si="191"/>
        <v>0</v>
      </c>
      <c r="AN287" s="58">
        <f t="shared" si="192"/>
        <v>0</v>
      </c>
      <c r="AO287" s="59">
        <v>41391</v>
      </c>
      <c r="AP287" s="13" t="s">
        <v>50</v>
      </c>
      <c r="AR287" s="13" t="str">
        <f t="shared" si="173"/>
        <v>RIVIERE</v>
      </c>
      <c r="AS287" s="13" t="str">
        <f t="shared" si="174"/>
        <v>Paul</v>
      </c>
      <c r="AT287" s="13" t="str">
        <f t="shared" si="175"/>
        <v>ASL Hauteville</v>
      </c>
      <c r="AU287" s="227">
        <f t="shared" si="172"/>
        <v>24697</v>
      </c>
      <c r="AV287" s="105" t="str">
        <f t="shared" si="176"/>
        <v>21</v>
      </c>
      <c r="AW287" s="13">
        <f t="shared" si="177"/>
        <v>2</v>
      </c>
      <c r="AX287" s="13">
        <f t="shared" si="178"/>
        <v>0</v>
      </c>
      <c r="AY287" s="13">
        <f t="shared" si="179"/>
        <v>0</v>
      </c>
    </row>
    <row r="288" spans="1:51" ht="13.5" customHeight="1" x14ac:dyDescent="0.25">
      <c r="A288" s="66"/>
      <c r="B288" s="67"/>
      <c r="C288" s="68"/>
      <c r="D288" s="69"/>
      <c r="E288" s="70"/>
      <c r="F288" s="71"/>
      <c r="G288" s="72"/>
      <c r="H288" s="72"/>
      <c r="I288" s="73"/>
      <c r="J288" s="72"/>
      <c r="K288" s="72"/>
      <c r="L288" s="74"/>
      <c r="M288" s="74"/>
      <c r="N288" s="72"/>
      <c r="O288" s="72"/>
      <c r="P288" s="73"/>
      <c r="Q288" s="72"/>
      <c r="R288" s="72"/>
      <c r="S288" s="74"/>
      <c r="T288" s="74"/>
      <c r="U288" s="75"/>
      <c r="V288" s="74"/>
      <c r="W288" s="76"/>
      <c r="X288" s="77">
        <f t="shared" si="144"/>
        <v>0</v>
      </c>
      <c r="Y288" s="78">
        <f t="shared" si="146"/>
        <v>0</v>
      </c>
      <c r="Z288" s="79">
        <f t="shared" si="180"/>
        <v>0</v>
      </c>
      <c r="AA288" s="79">
        <f t="shared" si="158"/>
        <v>0</v>
      </c>
      <c r="AB288" s="79">
        <f t="shared" si="181"/>
        <v>0</v>
      </c>
      <c r="AC288" s="79">
        <f t="shared" si="160"/>
        <v>0</v>
      </c>
      <c r="AD288" s="79">
        <f t="shared" si="182"/>
        <v>0</v>
      </c>
      <c r="AE288" s="79">
        <f t="shared" si="183"/>
        <v>0</v>
      </c>
      <c r="AF288" s="79">
        <f t="shared" si="184"/>
        <v>0</v>
      </c>
      <c r="AG288" s="79">
        <f t="shared" si="185"/>
        <v>0</v>
      </c>
      <c r="AH288" s="79">
        <f t="shared" si="186"/>
        <v>0</v>
      </c>
      <c r="AI288" s="79">
        <f t="shared" si="187"/>
        <v>0</v>
      </c>
      <c r="AJ288" s="79">
        <f t="shared" si="188"/>
        <v>0</v>
      </c>
      <c r="AK288" s="80">
        <f t="shared" si="189"/>
        <v>0</v>
      </c>
      <c r="AL288" s="80">
        <f t="shared" si="190"/>
        <v>0</v>
      </c>
      <c r="AM288" s="81">
        <f t="shared" si="191"/>
        <v>0</v>
      </c>
      <c r="AN288" s="77">
        <f t="shared" si="192"/>
        <v>0</v>
      </c>
      <c r="AO288" s="82"/>
      <c r="AR288" s="13">
        <f t="shared" si="173"/>
        <v>0</v>
      </c>
      <c r="AS288" s="13">
        <f t="shared" si="174"/>
        <v>0</v>
      </c>
      <c r="AT288" s="13">
        <f t="shared" si="175"/>
        <v>0</v>
      </c>
      <c r="AU288" s="227">
        <f>E288</f>
        <v>0</v>
      </c>
      <c r="AV288" s="105">
        <f t="shared" si="176"/>
        <v>0</v>
      </c>
      <c r="AW288" s="13">
        <f t="shared" si="177"/>
        <v>0</v>
      </c>
      <c r="AX288" s="13">
        <f t="shared" si="178"/>
        <v>0</v>
      </c>
      <c r="AY288" s="13">
        <f t="shared" si="179"/>
        <v>0</v>
      </c>
    </row>
  </sheetData>
  <sortState ref="A5:AQ248">
    <sortCondition ref="A248"/>
  </sortState>
  <mergeCells count="11">
    <mergeCell ref="A2:D2"/>
    <mergeCell ref="AO2:AO4"/>
    <mergeCell ref="F3:H3"/>
    <mergeCell ref="Y2:AH3"/>
    <mergeCell ref="AQ2:AQ4"/>
    <mergeCell ref="AP3:AP4"/>
    <mergeCell ref="E2:E4"/>
    <mergeCell ref="F2:W2"/>
    <mergeCell ref="P3:W3"/>
    <mergeCell ref="I3:O3"/>
    <mergeCell ref="X2:X4"/>
  </mergeCells>
  <conditionalFormatting sqref="X5:AN265">
    <cfRule type="cellIs" dxfId="116" priority="10" operator="greaterThan">
      <formula>0</formula>
    </cfRule>
  </conditionalFormatting>
  <conditionalFormatting sqref="X5:AN266">
    <cfRule type="cellIs" dxfId="115" priority="5" operator="greaterThan">
      <formula>0</formula>
    </cfRule>
  </conditionalFormatting>
  <conditionalFormatting sqref="X260:AN261">
    <cfRule type="cellIs" dxfId="114" priority="4" operator="greaterThan">
      <formula>0</formula>
    </cfRule>
  </conditionalFormatting>
  <conditionalFormatting sqref="X260:AN261">
    <cfRule type="cellIs" dxfId="113" priority="3" operator="greaterThan">
      <formula>0</formula>
    </cfRule>
  </conditionalFormatting>
  <conditionalFormatting sqref="X5:AN288">
    <cfRule type="cellIs" dxfId="112" priority="2" operator="greaterThan">
      <formula>0</formula>
    </cfRule>
  </conditionalFormatting>
  <conditionalFormatting sqref="X5:AN288">
    <cfRule type="cellIs" dxfId="111" priority="1" operator="greaterThan">
      <formula>0</formula>
    </cfRule>
  </conditionalFormatting>
  <printOptions horizontalCentered="1"/>
  <pageMargins left="0.19685039370078741" right="0.19685039370078741" top="0.39370078740157483" bottom="0.19685039370078741" header="0.31496062992125984" footer="0.31496062992125984"/>
  <pageSetup paperSize="9" scale="9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AR64"/>
  <sheetViews>
    <sheetView tabSelected="1" topLeftCell="D1" zoomScaleNormal="100" workbookViewId="0">
      <pane ySplit="6" topLeftCell="A34" activePane="bottomLeft" state="frozen"/>
      <selection pane="bottomLeft" activeCell="C37" sqref="C37"/>
    </sheetView>
  </sheetViews>
  <sheetFormatPr baseColWidth="10" defaultRowHeight="15" x14ac:dyDescent="0.25"/>
  <cols>
    <col min="1" max="1" width="5" customWidth="1"/>
    <col min="2" max="2" width="7.140625" hidden="1" customWidth="1"/>
    <col min="3" max="3" width="9" style="2" customWidth="1"/>
    <col min="4" max="4" width="20.42578125" customWidth="1"/>
    <col min="5" max="5" width="18.28515625" customWidth="1"/>
    <col min="6" max="6" width="28.28515625" customWidth="1"/>
    <col min="7" max="7" width="6.28515625" customWidth="1"/>
    <col min="8" max="11" width="2.5703125" customWidth="1"/>
    <col min="12" max="12" width="3.85546875" hidden="1" customWidth="1"/>
    <col min="13" max="13" width="8.7109375" style="129" customWidth="1"/>
    <col min="14" max="14" width="8.7109375" style="140" customWidth="1"/>
    <col min="15" max="15" width="9.42578125" style="140" hidden="1" customWidth="1"/>
    <col min="16" max="16" width="2.7109375" style="140" customWidth="1"/>
    <col min="17" max="17" width="9.42578125" style="140" hidden="1" customWidth="1"/>
    <col min="18" max="18" width="9.42578125" style="2" hidden="1" customWidth="1"/>
    <col min="19" max="19" width="5.85546875" style="2" customWidth="1"/>
    <col min="20" max="20" width="9" style="2" hidden="1" customWidth="1"/>
    <col min="21" max="21" width="7.28515625" style="2" customWidth="1"/>
    <col min="22" max="22" width="5.42578125" style="2" hidden="1" customWidth="1"/>
    <col min="23" max="23" width="5.85546875" style="2" customWidth="1"/>
    <col min="24" max="24" width="7" style="2" hidden="1" customWidth="1"/>
    <col min="25" max="25" width="7.28515625" style="2" customWidth="1"/>
    <col min="26" max="26" width="11.42578125" style="131"/>
  </cols>
  <sheetData>
    <row r="1" spans="1:44" s="103" customFormat="1" ht="21" customHeight="1" thickTop="1" x14ac:dyDescent="0.25">
      <c r="A1" s="441" t="str">
        <f>Entete!B2</f>
        <v>CYCLO SAN MARTINOIS</v>
      </c>
      <c r="B1" s="441"/>
      <c r="C1" s="441"/>
      <c r="D1" s="441"/>
      <c r="E1" s="441"/>
      <c r="F1" s="441"/>
      <c r="G1" s="309"/>
      <c r="H1" s="309"/>
      <c r="I1" s="309"/>
      <c r="J1" s="309"/>
      <c r="K1" s="309"/>
      <c r="M1" s="432" t="s">
        <v>1445</v>
      </c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4"/>
      <c r="AA1" s="438" t="s">
        <v>1446</v>
      </c>
      <c r="AB1" s="439"/>
      <c r="AC1" s="440"/>
    </row>
    <row r="2" spans="1:44" s="103" customFormat="1" ht="21" customHeight="1" thickBot="1" x14ac:dyDescent="0.3">
      <c r="A2" s="441"/>
      <c r="B2" s="441"/>
      <c r="C2" s="441"/>
      <c r="D2" s="441"/>
      <c r="E2" s="441"/>
      <c r="F2" s="441"/>
      <c r="G2" s="309"/>
      <c r="H2" s="309"/>
      <c r="I2" s="309"/>
      <c r="J2" s="309"/>
      <c r="K2" s="309"/>
      <c r="M2" s="444" t="e">
        <f>FSGT4_Inscr!O3/(AA3+AB3/60+AC3/36000)</f>
        <v>#DIV/0!</v>
      </c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6"/>
      <c r="AA2" s="294" t="s">
        <v>1344</v>
      </c>
      <c r="AB2" s="295" t="s">
        <v>1345</v>
      </c>
      <c r="AC2" s="296" t="s">
        <v>1346</v>
      </c>
    </row>
    <row r="3" spans="1:44" s="103" customFormat="1" ht="21" customHeight="1" thickTop="1" thickBot="1" x14ac:dyDescent="0.25">
      <c r="A3" s="419" t="str">
        <f>Entete!B4</f>
        <v>TOUTENANT - GENERAL</v>
      </c>
      <c r="B3" s="419"/>
      <c r="C3" s="419"/>
      <c r="D3" s="419"/>
      <c r="E3" s="419"/>
      <c r="F3" s="230" t="str">
        <f>Entete!B6</f>
        <v>23 JUIN 2013</v>
      </c>
      <c r="G3" s="130"/>
      <c r="H3" s="130"/>
      <c r="I3" s="130"/>
      <c r="J3" s="130"/>
      <c r="K3" s="130"/>
      <c r="M3" s="450" t="s">
        <v>1354</v>
      </c>
      <c r="N3" s="425"/>
      <c r="O3" s="221">
        <f>IF(N3="x",1,0)</f>
        <v>0</v>
      </c>
      <c r="P3" s="275"/>
      <c r="R3" s="464" t="s">
        <v>1355</v>
      </c>
      <c r="S3" s="465"/>
      <c r="T3" s="465"/>
      <c r="U3" s="465"/>
      <c r="V3" s="465"/>
      <c r="W3" s="421"/>
      <c r="X3" s="236"/>
      <c r="Y3" s="470" t="s">
        <v>50</v>
      </c>
      <c r="Z3" s="219">
        <f>IF(Y3="x",1,0)</f>
        <v>1</v>
      </c>
      <c r="AA3" s="297"/>
      <c r="AB3" s="298"/>
      <c r="AC3" s="299"/>
    </row>
    <row r="4" spans="1:44" s="103" customFormat="1" ht="7.5" customHeight="1" thickTop="1" x14ac:dyDescent="0.45">
      <c r="M4" s="451"/>
      <c r="N4" s="426"/>
      <c r="O4" s="249"/>
      <c r="P4" s="222"/>
      <c r="Q4" s="259"/>
      <c r="R4" s="466"/>
      <c r="S4" s="467"/>
      <c r="T4" s="467"/>
      <c r="U4" s="467"/>
      <c r="V4" s="467"/>
      <c r="W4" s="423"/>
      <c r="X4" s="237"/>
      <c r="Y4" s="471"/>
    </row>
    <row r="5" spans="1:44" s="102" customFormat="1" ht="15" customHeight="1" x14ac:dyDescent="0.25">
      <c r="A5" s="442" t="s">
        <v>514</v>
      </c>
      <c r="B5" s="233"/>
      <c r="C5" s="408" t="s">
        <v>507</v>
      </c>
      <c r="D5" s="387" t="s">
        <v>295</v>
      </c>
      <c r="E5" s="389" t="s">
        <v>8</v>
      </c>
      <c r="F5" s="391" t="s">
        <v>0</v>
      </c>
      <c r="G5" s="393" t="s">
        <v>9</v>
      </c>
      <c r="H5" s="395" t="s">
        <v>513</v>
      </c>
      <c r="I5" s="396"/>
      <c r="J5" s="396"/>
      <c r="K5" s="397"/>
      <c r="L5" s="86"/>
      <c r="M5" s="416" t="s">
        <v>1337</v>
      </c>
      <c r="N5" s="449"/>
      <c r="O5" s="238"/>
      <c r="P5" s="138"/>
      <c r="Q5" s="260"/>
      <c r="R5" s="472" t="s">
        <v>1356</v>
      </c>
      <c r="S5" s="473"/>
      <c r="U5" s="452" t="s">
        <v>1337</v>
      </c>
      <c r="V5" s="474" t="s">
        <v>1357</v>
      </c>
      <c r="W5" s="454"/>
      <c r="X5" s="235"/>
      <c r="Y5" s="449" t="s">
        <v>1337</v>
      </c>
      <c r="AA5" s="187"/>
      <c r="AB5" s="87"/>
      <c r="AC5" s="87"/>
      <c r="AD5" s="87"/>
      <c r="AE5" s="87"/>
      <c r="AF5" s="87"/>
      <c r="AG5" s="86"/>
      <c r="AH5" s="86"/>
      <c r="AI5" s="86"/>
      <c r="AJ5" s="86"/>
      <c r="AK5" s="86"/>
      <c r="AL5" s="86"/>
      <c r="AM5" s="86"/>
      <c r="AN5" s="86"/>
      <c r="AO5" s="88"/>
      <c r="AP5" s="91"/>
      <c r="AQ5" s="89"/>
      <c r="AR5" s="90"/>
    </row>
    <row r="6" spans="1:44" s="102" customFormat="1" ht="17.25" customHeight="1" x14ac:dyDescent="0.25">
      <c r="A6" s="443"/>
      <c r="B6" s="234"/>
      <c r="C6" s="409"/>
      <c r="D6" s="388"/>
      <c r="E6" s="390"/>
      <c r="F6" s="392"/>
      <c r="G6" s="394"/>
      <c r="H6" s="398"/>
      <c r="I6" s="399"/>
      <c r="J6" s="399"/>
      <c r="K6" s="400"/>
      <c r="L6" s="101"/>
      <c r="M6" s="416"/>
      <c r="N6" s="449"/>
      <c r="O6" s="238"/>
      <c r="P6" s="138"/>
      <c r="Q6" s="260"/>
      <c r="R6" s="416"/>
      <c r="S6" s="413"/>
      <c r="U6" s="453"/>
      <c r="V6" s="475"/>
      <c r="W6" s="412"/>
      <c r="X6" s="235"/>
      <c r="Y6" s="449"/>
      <c r="AA6" s="187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8"/>
      <c r="AP6" s="91"/>
      <c r="AQ6" s="89"/>
      <c r="AR6" s="90"/>
    </row>
    <row r="7" spans="1:44" ht="15" customHeight="1" x14ac:dyDescent="0.25">
      <c r="A7" s="119">
        <v>1</v>
      </c>
      <c r="B7" s="256">
        <f t="shared" ref="B7:B56" si="0">IF(A7="A",0,IF(A7="NC",2,1))</f>
        <v>1</v>
      </c>
      <c r="C7" s="117">
        <v>315</v>
      </c>
      <c r="D7" s="121" t="str">
        <f>IF(ISERROR(VLOOKUP(C7,FSGT4_Inscr!$B$7:$K$94,2,FALSE))=TRUE,VLOOKUP(C7,FSGT5_Inscr!$B$7:$K$74,2,FALSE),(VLOOKUP(C7,FSGT4_Inscr!$B$7:$K$94,2,FALSE)))</f>
        <v>PRIOR</v>
      </c>
      <c r="E7" s="121" t="str">
        <f>IF(ISERROR(VLOOKUP(C7,FSGT4_Inscr!$B$7:$K$94,3,FALSE))=TRUE,VLOOKUP(C7,FSGT5_Inscr!$B$7:$K$74,3,FALSE),(VLOOKUP(C7,FSGT4_Inscr!$B$7:$K$94,3,FALSE)))</f>
        <v>José</v>
      </c>
      <c r="F7" s="121" t="str">
        <f>IF(ISERROR(VLOOKUP(C7,FSGT4_Inscr!$B$7:$K$94,4,FALSE))=TRUE,VLOOKUP(C7,FSGT5_Inscr!$B$7:$K$74,4,FALSE),(VLOOKUP(C7,FSGT4_Inscr!$B$7:$K$94,4,FALSE)))</f>
        <v>Creusot VS</v>
      </c>
      <c r="G7" s="121">
        <f>IF(ISERROR(VLOOKUP(C7,FSGT4_Inscr!$B$7:$K$94,5,FALSE))=TRUE,VLOOKUP(C7,FSGT5_Inscr!$B$7:$K$74,5,FALSE),(VLOOKUP(C7,FSGT4_Inscr!$B$7:$K$94,5,FALSE)))</f>
        <v>71</v>
      </c>
      <c r="H7" s="121">
        <f>IF(ISERROR(VLOOKUP(C7,FSGT4_Inscr!$B$7:$K$94,6,FALSE))=TRUE,VLOOKUP(C7,FSGT5_Inscr!$B$7:$K$74,6,FALSE),(VLOOKUP(C7,FSGT4_Inscr!$B$7:$K$94,6,FALSE)))</f>
        <v>0</v>
      </c>
      <c r="I7" s="121">
        <f>IF(ISERROR(VLOOKUP(C7,FSGT4_Inscr!$B$7:$K$94,7,FALSE))=TRUE,VLOOKUP(C7,FSGT5_Inscr!$B$7:$K$74,7,FALSE),(VLOOKUP(C7,FSGT4_Inscr!$B$7:$K$94,7,FALSE)))</f>
        <v>4</v>
      </c>
      <c r="J7" s="121">
        <f>IF(ISERROR(VLOOKUP(C7,FSGT4_Inscr!$B$7:$K$94,8,FALSE))=TRUE,VLOOKUP(C7,FSGT5_Inscr!$B$7:$K$74,8,FALSE),(VLOOKUP(C7,FSGT4_Inscr!$B$7:$K$94,8,FALSE)))</f>
        <v>0</v>
      </c>
      <c r="K7" s="121">
        <f>IF(ISERROR(VLOOKUP(C7,FSGT4_Inscr!$B$7:$K$94,9,FALSE))=TRUE,VLOOKUP(C7,FSGT5_Inscr!$B$7:$K$74,9,FALSE),(VLOOKUP(C7,FSGT4_Inscr!$B$7:$K$94,9,FALSE)))</f>
        <v>0</v>
      </c>
      <c r="M7" s="458" t="e">
        <f>IF(AND(O7&lt;0,I7&gt;=4),0,O7)/$O$3</f>
        <v>#DIV/0!</v>
      </c>
      <c r="N7" s="459"/>
      <c r="O7" s="251">
        <f>IF(I7&gt;=4,50,0)</f>
        <v>50</v>
      </c>
      <c r="P7" s="139"/>
      <c r="Q7" s="261"/>
      <c r="R7" s="262">
        <f t="shared" ref="R7:R56" si="1">IF(AND(I7=4,$Z$3=1),1,0)</f>
        <v>1</v>
      </c>
      <c r="S7" s="321">
        <f>(SUM($R$7:R7)/R7)</f>
        <v>1</v>
      </c>
      <c r="T7" s="318">
        <f>IF(B7=1,(R7*(50-(2*S7)+2)),IF(B7=2,U6,0))</f>
        <v>50</v>
      </c>
      <c r="U7" s="322">
        <f t="shared" ref="U7:U38" si="2">IF(T7&lt;0,0,T7)/$Z$3</f>
        <v>50</v>
      </c>
      <c r="V7" s="323">
        <f>IF(AND(I7=5,$Z$3=1),1,0)</f>
        <v>0</v>
      </c>
      <c r="W7" s="319" t="e">
        <f>(SUM($V$7:V7))/V7</f>
        <v>#DIV/0!</v>
      </c>
      <c r="X7" s="318" t="e">
        <f>IF(B7=1,(V7*(25-(1*W7)+1)),IF(B7=2,X6,0))</f>
        <v>#DIV/0!</v>
      </c>
      <c r="Y7" s="324" t="e">
        <f>IF(X7&lt;0,0,X7)/$Z$3</f>
        <v>#DIV/0!</v>
      </c>
      <c r="AC7" s="2"/>
    </row>
    <row r="8" spans="1:44" ht="15" customHeight="1" x14ac:dyDescent="0.25">
      <c r="A8" s="121">
        <v>2</v>
      </c>
      <c r="B8" s="256">
        <f t="shared" si="0"/>
        <v>1</v>
      </c>
      <c r="C8" s="117">
        <v>317</v>
      </c>
      <c r="D8" s="121" t="str">
        <f>IF(ISERROR(VLOOKUP(C8,FSGT4_Inscr!$B$7:$K$94,2,FALSE))=TRUE,VLOOKUP(C8,FSGT5_Inscr!$B$7:$K$74,2,FALSE),(VLOOKUP(C8,FSGT4_Inscr!$B$7:$K$94,2,FALSE)))</f>
        <v>THIBERT</v>
      </c>
      <c r="E8" s="121" t="str">
        <f>IF(ISERROR(VLOOKUP(C8,FSGT4_Inscr!$B$7:$K$94,3,FALSE))=TRUE,VLOOKUP(C8,FSGT5_Inscr!$B$7:$K$74,3,FALSE),(VLOOKUP(C8,FSGT4_Inscr!$B$7:$K$94,3,FALSE)))</f>
        <v>Mathieu</v>
      </c>
      <c r="F8" s="121" t="str">
        <f>IF(ISERROR(VLOOKUP(C8,FSGT4_Inscr!$B$7:$K$94,4,FALSE))=TRUE,VLOOKUP(C8,FSGT5_Inscr!$B$7:$K$74,4,FALSE),(VLOOKUP(C8,FSGT4_Inscr!$B$7:$K$94,4,FALSE)))</f>
        <v>VSC Beaune</v>
      </c>
      <c r="G8" s="121" t="str">
        <f>IF(ISERROR(VLOOKUP(C8,FSGT4_Inscr!$B$7:$K$94,5,FALSE))=TRUE,VLOOKUP(C8,FSGT5_Inscr!$B$7:$K$74,5,FALSE),(VLOOKUP(C8,FSGT4_Inscr!$B$7:$K$94,5,FALSE)))</f>
        <v>21</v>
      </c>
      <c r="H8" s="121" t="str">
        <f>IF(ISERROR(VLOOKUP(C8,FSGT4_Inscr!$B$7:$K$94,6,FALSE))=TRUE,VLOOKUP(C8,FSGT5_Inscr!$B$7:$K$74,6,FALSE),(VLOOKUP(C8,FSGT4_Inscr!$B$7:$K$94,6,FALSE)))</f>
        <v>*</v>
      </c>
      <c r="I8" s="121">
        <f>IF(ISERROR(VLOOKUP(C8,FSGT4_Inscr!$B$7:$K$94,7,FALSE))=TRUE,VLOOKUP(C8,FSGT5_Inscr!$B$7:$K$74,7,FALSE),(VLOOKUP(C8,FSGT4_Inscr!$B$7:$K$94,7,FALSE)))</f>
        <v>4</v>
      </c>
      <c r="J8" s="121">
        <f>IF(ISERROR(VLOOKUP(C8,FSGT4_Inscr!$B$7:$K$94,8,FALSE))=TRUE,VLOOKUP(C8,FSGT5_Inscr!$B$7:$K$74,8,FALSE),(VLOOKUP(C8,FSGT4_Inscr!$B$7:$K$94,8,FALSE)))</f>
        <v>0</v>
      </c>
      <c r="K8" s="121">
        <f>IF(ISERROR(VLOOKUP(C8,FSGT4_Inscr!$B$7:$K$94,9,FALSE))=TRUE,VLOOKUP(C8,FSGT5_Inscr!$B$7:$K$74,9,FALSE),(VLOOKUP(C8,FSGT4_Inscr!$B$7:$K$94,9,FALSE)))</f>
        <v>0</v>
      </c>
      <c r="M8" s="468" t="e">
        <f t="shared" ref="M8:M56" si="3">IF(AND(O8&lt;0,I8&gt;=4),0,O8)/$O$3</f>
        <v>#DIV/0!</v>
      </c>
      <c r="N8" s="469"/>
      <c r="O8" s="251">
        <f>IF(B8=1,(O7-2),IF(B8=2,O7,0))</f>
        <v>48</v>
      </c>
      <c r="P8" s="139"/>
      <c r="Q8" s="261"/>
      <c r="R8" s="262">
        <f t="shared" si="1"/>
        <v>1</v>
      </c>
      <c r="S8" s="303">
        <f>(SUM($R$7:R8)/R8)</f>
        <v>2</v>
      </c>
      <c r="T8" s="313">
        <f t="shared" ref="T8:T12" si="4">IF(B8=1,(R8*(50-(2*S8)+2)),IF(B8=2,U7,0))</f>
        <v>48</v>
      </c>
      <c r="U8" s="325">
        <f t="shared" si="2"/>
        <v>48</v>
      </c>
      <c r="V8" s="326">
        <f t="shared" ref="V8:V56" si="5">IF(AND(I8=5,$Z$3=1),1,0)</f>
        <v>0</v>
      </c>
      <c r="W8" s="311" t="e">
        <f>(SUM($V$7:V8))/V8</f>
        <v>#DIV/0!</v>
      </c>
      <c r="X8" s="313" t="e">
        <f t="shared" ref="X8:X13" si="6">IF(B8=1,(V8*(25-(1*W8)+1)),IF(B8=2,X7,0))</f>
        <v>#DIV/0!</v>
      </c>
      <c r="Y8" s="327" t="e">
        <f t="shared" ref="Y8:Y56" si="7">IF(X8&lt;0,0,X8)/$Z$3</f>
        <v>#DIV/0!</v>
      </c>
      <c r="AC8" s="2"/>
    </row>
    <row r="9" spans="1:44" ht="15" customHeight="1" x14ac:dyDescent="0.25">
      <c r="A9" s="121">
        <v>3</v>
      </c>
      <c r="B9" s="256">
        <f t="shared" si="0"/>
        <v>1</v>
      </c>
      <c r="C9" s="117">
        <v>310</v>
      </c>
      <c r="D9" s="121" t="str">
        <f>IF(ISERROR(VLOOKUP(C9,FSGT4_Inscr!$B$7:$K$94,2,FALSE))=TRUE,VLOOKUP(C9,FSGT5_Inscr!$B$7:$K$74,2,FALSE),(VLOOKUP(C9,FSGT4_Inscr!$B$7:$K$94,2,FALSE)))</f>
        <v>DEMORTIERE</v>
      </c>
      <c r="E9" s="121" t="str">
        <f>IF(ISERROR(VLOOKUP(C9,FSGT4_Inscr!$B$7:$K$94,3,FALSE))=TRUE,VLOOKUP(C9,FSGT5_Inscr!$B$7:$K$74,3,FALSE),(VLOOKUP(C9,FSGT4_Inscr!$B$7:$K$94,3,FALSE)))</f>
        <v>Frédéric</v>
      </c>
      <c r="F9" s="121" t="str">
        <f>IF(ISERROR(VLOOKUP(C9,FSGT4_Inscr!$B$7:$K$94,4,FALSE))=TRUE,VLOOKUP(C9,FSGT5_Inscr!$B$7:$K$74,4,FALSE),(VLOOKUP(C9,FSGT4_Inscr!$B$7:$K$94,4,FALSE)))</f>
        <v>Buxy</v>
      </c>
      <c r="G9" s="121">
        <f>IF(ISERROR(VLOOKUP(C9,FSGT4_Inscr!$B$7:$K$94,5,FALSE))=TRUE,VLOOKUP(C9,FSGT5_Inscr!$B$7:$K$74,5,FALSE),(VLOOKUP(C9,FSGT4_Inscr!$B$7:$K$94,5,FALSE)))</f>
        <v>71</v>
      </c>
      <c r="H9" s="121">
        <f>IF(ISERROR(VLOOKUP(C9,FSGT4_Inscr!$B$7:$K$94,6,FALSE))=TRUE,VLOOKUP(C9,FSGT5_Inscr!$B$7:$K$74,6,FALSE),(VLOOKUP(C9,FSGT4_Inscr!$B$7:$K$94,6,FALSE)))</f>
        <v>0</v>
      </c>
      <c r="I9" s="121">
        <f>IF(ISERROR(VLOOKUP(C9,FSGT4_Inscr!$B$7:$K$94,7,FALSE))=TRUE,VLOOKUP(C9,FSGT5_Inscr!$B$7:$K$74,7,FALSE),(VLOOKUP(C9,FSGT4_Inscr!$B$7:$K$94,7,FALSE)))</f>
        <v>4</v>
      </c>
      <c r="J9" s="121">
        <f>IF(ISERROR(VLOOKUP(C9,FSGT4_Inscr!$B$7:$K$94,8,FALSE))=TRUE,VLOOKUP(C9,FSGT5_Inscr!$B$7:$K$74,8,FALSE),(VLOOKUP(C9,FSGT4_Inscr!$B$7:$K$94,8,FALSE)))</f>
        <v>0</v>
      </c>
      <c r="K9" s="121">
        <f>IF(ISERROR(VLOOKUP(C9,FSGT4_Inscr!$B$7:$K$94,9,FALSE))=TRUE,VLOOKUP(C9,FSGT5_Inscr!$B$7:$K$74,9,FALSE),(VLOOKUP(C9,FSGT4_Inscr!$B$7:$K$94,9,FALSE)))</f>
        <v>0</v>
      </c>
      <c r="M9" s="460" t="e">
        <f t="shared" si="3"/>
        <v>#DIV/0!</v>
      </c>
      <c r="N9" s="461"/>
      <c r="O9" s="251">
        <f t="shared" ref="O9:O56" si="8">IF(B9=1,(O8-2),IF(B9=2,O8,0))</f>
        <v>46</v>
      </c>
      <c r="P9" s="139"/>
      <c r="Q9" s="261"/>
      <c r="R9" s="262">
        <f t="shared" si="1"/>
        <v>1</v>
      </c>
      <c r="S9" s="303">
        <f>(SUM($R$7:R9)/R9)</f>
        <v>3</v>
      </c>
      <c r="T9" s="313">
        <f t="shared" si="4"/>
        <v>46</v>
      </c>
      <c r="U9" s="325">
        <f t="shared" si="2"/>
        <v>46</v>
      </c>
      <c r="V9" s="326">
        <f t="shared" si="5"/>
        <v>0</v>
      </c>
      <c r="W9" s="311" t="e">
        <f>(SUM($V$7:V9))/V9</f>
        <v>#DIV/0!</v>
      </c>
      <c r="X9" s="313" t="e">
        <f t="shared" si="6"/>
        <v>#DIV/0!</v>
      </c>
      <c r="Y9" s="327" t="e">
        <f t="shared" si="7"/>
        <v>#DIV/0!</v>
      </c>
    </row>
    <row r="10" spans="1:44" ht="15" customHeight="1" x14ac:dyDescent="0.25">
      <c r="A10" s="121">
        <v>4</v>
      </c>
      <c r="B10" s="256">
        <f t="shared" si="0"/>
        <v>1</v>
      </c>
      <c r="C10" s="117">
        <v>312</v>
      </c>
      <c r="D10" s="121" t="str">
        <f>IF(ISERROR(VLOOKUP(C10,FSGT4_Inscr!$B$7:$K$94,2,FALSE))=TRUE,VLOOKUP(C10,FSGT5_Inscr!$B$7:$K$74,2,FALSE),(VLOOKUP(C10,FSGT4_Inscr!$B$7:$K$94,2,FALSE)))</f>
        <v>ROUBAUD</v>
      </c>
      <c r="E10" s="121" t="str">
        <f>IF(ISERROR(VLOOKUP(C10,FSGT4_Inscr!$B$7:$K$94,3,FALSE))=TRUE,VLOOKUP(C10,FSGT5_Inscr!$B$7:$K$74,3,FALSE),(VLOOKUP(C10,FSGT4_Inscr!$B$7:$K$94,3,FALSE)))</f>
        <v>Patrick</v>
      </c>
      <c r="F10" s="121" t="str">
        <f>IF(ISERROR(VLOOKUP(C10,FSGT4_Inscr!$B$7:$K$94,4,FALSE))=TRUE,VLOOKUP(C10,FSGT5_Inscr!$B$7:$K$74,4,FALSE),(VLOOKUP(C10,FSGT4_Inscr!$B$7:$K$94,4,FALSE)))</f>
        <v>VSC Beaune</v>
      </c>
      <c r="G10" s="121" t="str">
        <f>IF(ISERROR(VLOOKUP(C10,FSGT4_Inscr!$B$7:$K$94,5,FALSE))=TRUE,VLOOKUP(C10,FSGT5_Inscr!$B$7:$K$74,5,FALSE),(VLOOKUP(C10,FSGT4_Inscr!$B$7:$K$94,5,FALSE)))</f>
        <v>21</v>
      </c>
      <c r="H10" s="121" t="str">
        <f>IF(ISERROR(VLOOKUP(C10,FSGT4_Inscr!$B$7:$K$94,6,FALSE))=TRUE,VLOOKUP(C10,FSGT5_Inscr!$B$7:$K$74,6,FALSE),(VLOOKUP(C10,FSGT4_Inscr!$B$7:$K$94,6,FALSE)))</f>
        <v>*</v>
      </c>
      <c r="I10" s="121">
        <f>IF(ISERROR(VLOOKUP(C10,FSGT4_Inscr!$B$7:$K$94,7,FALSE))=TRUE,VLOOKUP(C10,FSGT5_Inscr!$B$7:$K$74,7,FALSE),(VLOOKUP(C10,FSGT4_Inscr!$B$7:$K$94,7,FALSE)))</f>
        <v>4</v>
      </c>
      <c r="J10" s="121">
        <f>IF(ISERROR(VLOOKUP(C10,FSGT4_Inscr!$B$7:$K$94,8,FALSE))=TRUE,VLOOKUP(C10,FSGT5_Inscr!$B$7:$K$74,8,FALSE),(VLOOKUP(C10,FSGT4_Inscr!$B$7:$K$94,8,FALSE)))</f>
        <v>0</v>
      </c>
      <c r="K10" s="121">
        <f>IF(ISERROR(VLOOKUP(C10,FSGT4_Inscr!$B$7:$K$94,9,FALSE))=TRUE,VLOOKUP(C10,FSGT5_Inscr!$B$7:$K$74,9,FALSE),(VLOOKUP(C10,FSGT4_Inscr!$B$7:$K$94,9,FALSE)))</f>
        <v>0</v>
      </c>
      <c r="M10" s="460" t="e">
        <f t="shared" si="3"/>
        <v>#DIV/0!</v>
      </c>
      <c r="N10" s="461"/>
      <c r="O10" s="251">
        <f t="shared" si="8"/>
        <v>44</v>
      </c>
      <c r="P10" s="139"/>
      <c r="Q10" s="261"/>
      <c r="R10" s="262">
        <f t="shared" si="1"/>
        <v>1</v>
      </c>
      <c r="S10" s="303">
        <f>(SUM($R$7:R10)/R10)</f>
        <v>4</v>
      </c>
      <c r="T10" s="313">
        <f t="shared" si="4"/>
        <v>44</v>
      </c>
      <c r="U10" s="325">
        <f t="shared" si="2"/>
        <v>44</v>
      </c>
      <c r="V10" s="326">
        <f t="shared" si="5"/>
        <v>0</v>
      </c>
      <c r="W10" s="311" t="e">
        <f>(SUM($V$7:V10))/V10</f>
        <v>#DIV/0!</v>
      </c>
      <c r="X10" s="313" t="e">
        <f t="shared" si="6"/>
        <v>#DIV/0!</v>
      </c>
      <c r="Y10" s="327" t="e">
        <f t="shared" si="7"/>
        <v>#DIV/0!</v>
      </c>
      <c r="Z10" s="2"/>
    </row>
    <row r="11" spans="1:44" ht="15" customHeight="1" x14ac:dyDescent="0.25">
      <c r="A11" s="121">
        <v>5</v>
      </c>
      <c r="B11" s="256">
        <f t="shared" si="0"/>
        <v>1</v>
      </c>
      <c r="C11" s="117">
        <v>311</v>
      </c>
      <c r="D11" s="121" t="str">
        <f>IF(ISERROR(VLOOKUP(C11,FSGT4_Inscr!$B$7:$K$94,2,FALSE))=TRUE,VLOOKUP(C11,FSGT5_Inscr!$B$7:$K$74,2,FALSE),(VLOOKUP(C11,FSGT4_Inscr!$B$7:$K$94,2,FALSE)))</f>
        <v>GUYOT</v>
      </c>
      <c r="E11" s="121" t="str">
        <f>IF(ISERROR(VLOOKUP(C11,FSGT4_Inscr!$B$7:$K$94,3,FALSE))=TRUE,VLOOKUP(C11,FSGT5_Inscr!$B$7:$K$74,3,FALSE),(VLOOKUP(C11,FSGT4_Inscr!$B$7:$K$94,3,FALSE)))</f>
        <v>Maxime</v>
      </c>
      <c r="F11" s="121" t="str">
        <f>IF(ISERROR(VLOOKUP(C11,FSGT4_Inscr!$B$7:$K$94,4,FALSE))=TRUE,VLOOKUP(C11,FSGT5_Inscr!$B$7:$K$74,4,FALSE),(VLOOKUP(C11,FSGT4_Inscr!$B$7:$K$94,4,FALSE)))</f>
        <v>Creusot VS</v>
      </c>
      <c r="G11" s="121">
        <f>IF(ISERROR(VLOOKUP(C11,FSGT4_Inscr!$B$7:$K$94,5,FALSE))=TRUE,VLOOKUP(C11,FSGT5_Inscr!$B$7:$K$74,5,FALSE),(VLOOKUP(C11,FSGT4_Inscr!$B$7:$K$94,5,FALSE)))</f>
        <v>71</v>
      </c>
      <c r="H11" s="121">
        <f>IF(ISERROR(VLOOKUP(C11,FSGT4_Inscr!$B$7:$K$94,6,FALSE))=TRUE,VLOOKUP(C11,FSGT5_Inscr!$B$7:$K$74,6,FALSE),(VLOOKUP(C11,FSGT4_Inscr!$B$7:$K$94,6,FALSE)))</f>
        <v>0</v>
      </c>
      <c r="I11" s="121">
        <f>IF(ISERROR(VLOOKUP(C11,FSGT4_Inscr!$B$7:$K$94,7,FALSE))=TRUE,VLOOKUP(C11,FSGT5_Inscr!$B$7:$K$74,7,FALSE),(VLOOKUP(C11,FSGT4_Inscr!$B$7:$K$94,7,FALSE)))</f>
        <v>4</v>
      </c>
      <c r="J11" s="121">
        <f>IF(ISERROR(VLOOKUP(C11,FSGT4_Inscr!$B$7:$K$94,8,FALSE))=TRUE,VLOOKUP(C11,FSGT5_Inscr!$B$7:$K$74,8,FALSE),(VLOOKUP(C11,FSGT4_Inscr!$B$7:$K$94,8,FALSE)))</f>
        <v>0</v>
      </c>
      <c r="K11" s="121">
        <f>IF(ISERROR(VLOOKUP(C11,FSGT4_Inscr!$B$7:$K$94,9,FALSE))=TRUE,VLOOKUP(C11,FSGT5_Inscr!$B$7:$K$74,9,FALSE),(VLOOKUP(C11,FSGT4_Inscr!$B$7:$K$94,9,FALSE)))</f>
        <v>0</v>
      </c>
      <c r="M11" s="460" t="e">
        <f t="shared" si="3"/>
        <v>#DIV/0!</v>
      </c>
      <c r="N11" s="461"/>
      <c r="O11" s="251">
        <f t="shared" si="8"/>
        <v>42</v>
      </c>
      <c r="P11" s="139"/>
      <c r="Q11" s="261"/>
      <c r="R11" s="262">
        <f t="shared" si="1"/>
        <v>1</v>
      </c>
      <c r="S11" s="303">
        <f>(SUM($R$7:R11)/R11)</f>
        <v>5</v>
      </c>
      <c r="T11" s="313">
        <f t="shared" si="4"/>
        <v>42</v>
      </c>
      <c r="U11" s="325">
        <f t="shared" si="2"/>
        <v>42</v>
      </c>
      <c r="V11" s="326">
        <f t="shared" si="5"/>
        <v>0</v>
      </c>
      <c r="W11" s="311" t="e">
        <f>(SUM($V$7:V11))/V11</f>
        <v>#DIV/0!</v>
      </c>
      <c r="X11" s="313" t="e">
        <f t="shared" si="6"/>
        <v>#DIV/0!</v>
      </c>
      <c r="Y11" s="327" t="e">
        <f t="shared" si="7"/>
        <v>#DIV/0!</v>
      </c>
    </row>
    <row r="12" spans="1:44" ht="15" customHeight="1" x14ac:dyDescent="0.25">
      <c r="A12" s="121">
        <v>6</v>
      </c>
      <c r="B12" s="256">
        <f t="shared" si="0"/>
        <v>1</v>
      </c>
      <c r="C12" s="117">
        <v>305</v>
      </c>
      <c r="D12" s="121" t="str">
        <f>IF(ISERROR(VLOOKUP(C12,FSGT4_Inscr!$B$7:$K$94,2,FALSE))=TRUE,VLOOKUP(C12,FSGT5_Inscr!$B$7:$K$74,2,FALSE),(VLOOKUP(C12,FSGT4_Inscr!$B$7:$K$94,2,FALSE)))</f>
        <v>HUOT</v>
      </c>
      <c r="E12" s="121" t="str">
        <f>IF(ISERROR(VLOOKUP(C12,FSGT4_Inscr!$B$7:$K$94,3,FALSE))=TRUE,VLOOKUP(C12,FSGT5_Inscr!$B$7:$K$74,3,FALSE),(VLOOKUP(C12,FSGT4_Inscr!$B$7:$K$94,3,FALSE)))</f>
        <v>Vincent</v>
      </c>
      <c r="F12" s="121" t="str">
        <f>IF(ISERROR(VLOOKUP(C12,FSGT4_Inscr!$B$7:$K$94,4,FALSE))=TRUE,VLOOKUP(C12,FSGT5_Inscr!$B$7:$K$74,4,FALSE),(VLOOKUP(C12,FSGT4_Inscr!$B$7:$K$94,4,FALSE)))</f>
        <v>ASPTT Chalon</v>
      </c>
      <c r="G12" s="121">
        <f>IF(ISERROR(VLOOKUP(C12,FSGT4_Inscr!$B$7:$K$94,5,FALSE))=TRUE,VLOOKUP(C12,FSGT5_Inscr!$B$7:$K$74,5,FALSE),(VLOOKUP(C12,FSGT4_Inscr!$B$7:$K$94,5,FALSE)))</f>
        <v>71</v>
      </c>
      <c r="H12" s="121">
        <f>IF(ISERROR(VLOOKUP(C12,FSGT4_Inscr!$B$7:$K$94,6,FALSE))=TRUE,VLOOKUP(C12,FSGT5_Inscr!$B$7:$K$74,6,FALSE),(VLOOKUP(C12,FSGT4_Inscr!$B$7:$K$94,6,FALSE)))</f>
        <v>0</v>
      </c>
      <c r="I12" s="121">
        <f>IF(ISERROR(VLOOKUP(C12,FSGT4_Inscr!$B$7:$K$94,7,FALSE))=TRUE,VLOOKUP(C12,FSGT5_Inscr!$B$7:$K$74,7,FALSE),(VLOOKUP(C12,FSGT4_Inscr!$B$7:$K$94,7,FALSE)))</f>
        <v>4</v>
      </c>
      <c r="J12" s="121">
        <f>IF(ISERROR(VLOOKUP(C12,FSGT4_Inscr!$B$7:$K$94,8,FALSE))=TRUE,VLOOKUP(C12,FSGT5_Inscr!$B$7:$K$74,8,FALSE),(VLOOKUP(C12,FSGT4_Inscr!$B$7:$K$94,8,FALSE)))</f>
        <v>0</v>
      </c>
      <c r="K12" s="121">
        <f>IF(ISERROR(VLOOKUP(C12,FSGT4_Inscr!$B$7:$K$94,9,FALSE))=TRUE,VLOOKUP(C12,FSGT5_Inscr!$B$7:$K$74,9,FALSE),(VLOOKUP(C12,FSGT4_Inscr!$B$7:$K$94,9,FALSE)))</f>
        <v>0</v>
      </c>
      <c r="M12" s="460" t="e">
        <f t="shared" si="3"/>
        <v>#DIV/0!</v>
      </c>
      <c r="N12" s="461"/>
      <c r="O12" s="251">
        <f t="shared" si="8"/>
        <v>40</v>
      </c>
      <c r="P12" s="139"/>
      <c r="Q12" s="261"/>
      <c r="R12" s="262">
        <f t="shared" si="1"/>
        <v>1</v>
      </c>
      <c r="S12" s="303">
        <f>(SUM($R$7:R12)/R12)</f>
        <v>6</v>
      </c>
      <c r="T12" s="313">
        <f t="shared" si="4"/>
        <v>40</v>
      </c>
      <c r="U12" s="325">
        <f t="shared" si="2"/>
        <v>40</v>
      </c>
      <c r="V12" s="326">
        <f t="shared" si="5"/>
        <v>0</v>
      </c>
      <c r="W12" s="311" t="e">
        <f>(SUM($V$7:V12))/V12</f>
        <v>#DIV/0!</v>
      </c>
      <c r="X12" s="313" t="e">
        <f t="shared" si="6"/>
        <v>#DIV/0!</v>
      </c>
      <c r="Y12" s="327" t="e">
        <f t="shared" si="7"/>
        <v>#DIV/0!</v>
      </c>
    </row>
    <row r="13" spans="1:44" ht="15" customHeight="1" x14ac:dyDescent="0.25">
      <c r="A13" s="121">
        <v>7</v>
      </c>
      <c r="B13" s="256">
        <f t="shared" si="0"/>
        <v>1</v>
      </c>
      <c r="C13" s="117">
        <v>313</v>
      </c>
      <c r="D13" s="121" t="str">
        <f>IF(ISERROR(VLOOKUP(C13,FSGT4_Inscr!$B$7:$K$94,2,FALSE))=TRUE,VLOOKUP(C13,FSGT5_Inscr!$B$7:$K$74,2,FALSE),(VLOOKUP(C13,FSGT4_Inscr!$B$7:$K$94,2,FALSE)))</f>
        <v>NECTOUX</v>
      </c>
      <c r="E13" s="121" t="str">
        <f>IF(ISERROR(VLOOKUP(C13,FSGT4_Inscr!$B$7:$K$94,3,FALSE))=TRUE,VLOOKUP(C13,FSGT5_Inscr!$B$7:$K$74,3,FALSE),(VLOOKUP(C13,FSGT4_Inscr!$B$7:$K$94,3,FALSE)))</f>
        <v>Gérard</v>
      </c>
      <c r="F13" s="121" t="str">
        <f>IF(ISERROR(VLOOKUP(C13,FSGT4_Inscr!$B$7:$K$94,4,FALSE))=TRUE,VLOOKUP(C13,FSGT5_Inscr!$B$7:$K$74,4,FALSE),(VLOOKUP(C13,FSGT4_Inscr!$B$7:$K$94,4,FALSE)))</f>
        <v>Joncy</v>
      </c>
      <c r="G13" s="121">
        <f>IF(ISERROR(VLOOKUP(C13,FSGT4_Inscr!$B$7:$K$94,5,FALSE))=TRUE,VLOOKUP(C13,FSGT5_Inscr!$B$7:$K$74,5,FALSE),(VLOOKUP(C13,FSGT4_Inscr!$B$7:$K$94,5,FALSE)))</f>
        <v>71</v>
      </c>
      <c r="H13" s="121">
        <f>IF(ISERROR(VLOOKUP(C13,FSGT4_Inscr!$B$7:$K$94,6,FALSE))=TRUE,VLOOKUP(C13,FSGT5_Inscr!$B$7:$K$74,6,FALSE),(VLOOKUP(C13,FSGT4_Inscr!$B$7:$K$94,6,FALSE)))</f>
        <v>0</v>
      </c>
      <c r="I13" s="121">
        <f>IF(ISERROR(VLOOKUP(C13,FSGT4_Inscr!$B$7:$K$94,7,FALSE))=TRUE,VLOOKUP(C13,FSGT5_Inscr!$B$7:$K$74,7,FALSE),(VLOOKUP(C13,FSGT4_Inscr!$B$7:$K$94,7,FALSE)))</f>
        <v>4</v>
      </c>
      <c r="J13" s="121">
        <f>IF(ISERROR(VLOOKUP(C13,FSGT4_Inscr!$B$7:$K$94,8,FALSE))=TRUE,VLOOKUP(C13,FSGT5_Inscr!$B$7:$K$74,8,FALSE),(VLOOKUP(C13,FSGT4_Inscr!$B$7:$K$94,8,FALSE)))</f>
        <v>0</v>
      </c>
      <c r="K13" s="121">
        <f>IF(ISERROR(VLOOKUP(C13,FSGT4_Inscr!$B$7:$K$94,9,FALSE))=TRUE,VLOOKUP(C13,FSGT5_Inscr!$B$7:$K$74,9,FALSE),(VLOOKUP(C13,FSGT4_Inscr!$B$7:$K$94,9,FALSE)))</f>
        <v>0</v>
      </c>
      <c r="M13" s="460" t="e">
        <f t="shared" si="3"/>
        <v>#DIV/0!</v>
      </c>
      <c r="N13" s="461"/>
      <c r="O13" s="251">
        <f t="shared" si="8"/>
        <v>38</v>
      </c>
      <c r="P13" s="139"/>
      <c r="Q13" s="261"/>
      <c r="R13" s="262">
        <f t="shared" si="1"/>
        <v>1</v>
      </c>
      <c r="S13" s="303">
        <f>(SUM($R$7:R13)/R13)</f>
        <v>7</v>
      </c>
      <c r="T13" s="313">
        <f t="shared" ref="T13:T56" si="9">IF(B13=1,(R13*(50-(2*S13)+2)),IF(B13=2,U12,0))</f>
        <v>38</v>
      </c>
      <c r="U13" s="325">
        <f t="shared" si="2"/>
        <v>38</v>
      </c>
      <c r="V13" s="326">
        <f t="shared" si="5"/>
        <v>0</v>
      </c>
      <c r="W13" s="311" t="e">
        <f>(SUM($V$7:V13))/V13</f>
        <v>#DIV/0!</v>
      </c>
      <c r="X13" s="313" t="e">
        <f t="shared" si="6"/>
        <v>#DIV/0!</v>
      </c>
      <c r="Y13" s="327" t="e">
        <f t="shared" si="7"/>
        <v>#DIV/0!</v>
      </c>
    </row>
    <row r="14" spans="1:44" ht="15" customHeight="1" x14ac:dyDescent="0.25">
      <c r="A14" s="121">
        <v>8</v>
      </c>
      <c r="B14" s="256">
        <f t="shared" si="0"/>
        <v>1</v>
      </c>
      <c r="C14" s="117">
        <v>302</v>
      </c>
      <c r="D14" s="121" t="str">
        <f>IF(ISERROR(VLOOKUP(C14,FSGT4_Inscr!$B$7:$K$94,2,FALSE))=TRUE,VLOOKUP(C14,FSGT5_Inscr!$B$7:$K$74,2,FALSE),(VLOOKUP(C14,FSGT4_Inscr!$B$7:$K$94,2,FALSE)))</f>
        <v>LEGER</v>
      </c>
      <c r="E14" s="121" t="str">
        <f>IF(ISERROR(VLOOKUP(C14,FSGT4_Inscr!$B$7:$K$94,3,FALSE))=TRUE,VLOOKUP(C14,FSGT5_Inscr!$B$7:$K$74,3,FALSE),(VLOOKUP(C14,FSGT4_Inscr!$B$7:$K$94,3,FALSE)))</f>
        <v>Bertrand</v>
      </c>
      <c r="F14" s="121" t="str">
        <f>IF(ISERROR(VLOOKUP(C14,FSGT4_Inscr!$B$7:$K$94,4,FALSE))=TRUE,VLOOKUP(C14,FSGT5_Inscr!$B$7:$K$74,4,FALSE),(VLOOKUP(C14,FSGT4_Inscr!$B$7:$K$94,4,FALSE)))</f>
        <v>St-Martin en Br.</v>
      </c>
      <c r="G14" s="121">
        <f>IF(ISERROR(VLOOKUP(C14,FSGT4_Inscr!$B$7:$K$94,5,FALSE))=TRUE,VLOOKUP(C14,FSGT5_Inscr!$B$7:$K$74,5,FALSE),(VLOOKUP(C14,FSGT4_Inscr!$B$7:$K$94,5,FALSE)))</f>
        <v>71</v>
      </c>
      <c r="H14" s="121">
        <f>IF(ISERROR(VLOOKUP(C14,FSGT4_Inscr!$B$7:$K$94,6,FALSE))=TRUE,VLOOKUP(C14,FSGT5_Inscr!$B$7:$K$74,6,FALSE),(VLOOKUP(C14,FSGT4_Inscr!$B$7:$K$94,6,FALSE)))</f>
        <v>0</v>
      </c>
      <c r="I14" s="121">
        <f>IF(ISERROR(VLOOKUP(C14,FSGT4_Inscr!$B$7:$K$94,7,FALSE))=TRUE,VLOOKUP(C14,FSGT5_Inscr!$B$7:$K$74,7,FALSE),(VLOOKUP(C14,FSGT4_Inscr!$B$7:$K$94,7,FALSE)))</f>
        <v>4</v>
      </c>
      <c r="J14" s="121">
        <f>IF(ISERROR(VLOOKUP(C14,FSGT4_Inscr!$B$7:$K$94,8,FALSE))=TRUE,VLOOKUP(C14,FSGT5_Inscr!$B$7:$K$74,8,FALSE),(VLOOKUP(C14,FSGT4_Inscr!$B$7:$K$94,8,FALSE)))</f>
        <v>0</v>
      </c>
      <c r="K14" s="121">
        <f>IF(ISERROR(VLOOKUP(C14,FSGT4_Inscr!$B$7:$K$94,9,FALSE))=TRUE,VLOOKUP(C14,FSGT5_Inscr!$B$7:$K$74,9,FALSE),(VLOOKUP(C14,FSGT4_Inscr!$B$7:$K$94,9,FALSE)))</f>
        <v>0</v>
      </c>
      <c r="M14" s="460" t="e">
        <f t="shared" si="3"/>
        <v>#DIV/0!</v>
      </c>
      <c r="N14" s="461"/>
      <c r="O14" s="251">
        <f t="shared" si="8"/>
        <v>36</v>
      </c>
      <c r="P14" s="139"/>
      <c r="Q14" s="261"/>
      <c r="R14" s="262">
        <f t="shared" si="1"/>
        <v>1</v>
      </c>
      <c r="S14" s="303">
        <f>(SUM($R$7:R14)/R14)</f>
        <v>8</v>
      </c>
      <c r="T14" s="313">
        <f t="shared" si="9"/>
        <v>36</v>
      </c>
      <c r="U14" s="325">
        <f t="shared" si="2"/>
        <v>36</v>
      </c>
      <c r="V14" s="326">
        <f t="shared" si="5"/>
        <v>0</v>
      </c>
      <c r="W14" s="311" t="e">
        <f>(SUM($V$7:V14))/V14</f>
        <v>#DIV/0!</v>
      </c>
      <c r="X14" s="313" t="e">
        <f t="shared" ref="X14:X56" si="10">IF(B14=1,(V14*(25-(1*W14)+1)),IF(B14=2,X13,0))</f>
        <v>#DIV/0!</v>
      </c>
      <c r="Y14" s="327" t="e">
        <f t="shared" si="7"/>
        <v>#DIV/0!</v>
      </c>
    </row>
    <row r="15" spans="1:44" ht="15" customHeight="1" x14ac:dyDescent="0.25">
      <c r="A15" s="121">
        <v>9</v>
      </c>
      <c r="B15" s="256">
        <f t="shared" si="0"/>
        <v>1</v>
      </c>
      <c r="C15" s="117">
        <v>303</v>
      </c>
      <c r="D15" s="121" t="str">
        <f>IF(ISERROR(VLOOKUP(C15,FSGT4_Inscr!$B$7:$K$94,2,FALSE))=TRUE,VLOOKUP(C15,FSGT5_Inscr!$B$7:$K$74,2,FALSE),(VLOOKUP(C15,FSGT4_Inscr!$B$7:$K$94,2,FALSE)))</f>
        <v>DESPLACES</v>
      </c>
      <c r="E15" s="121" t="str">
        <f>IF(ISERROR(VLOOKUP(C15,FSGT4_Inscr!$B$7:$K$94,3,FALSE))=TRUE,VLOOKUP(C15,FSGT5_Inscr!$B$7:$K$74,3,FALSE),(VLOOKUP(C15,FSGT4_Inscr!$B$7:$K$94,3,FALSE)))</f>
        <v>Roger</v>
      </c>
      <c r="F15" s="121" t="str">
        <f>IF(ISERROR(VLOOKUP(C15,FSGT4_Inscr!$B$7:$K$94,4,FALSE))=TRUE,VLOOKUP(C15,FSGT5_Inscr!$B$7:$K$74,4,FALSE),(VLOOKUP(C15,FSGT4_Inscr!$B$7:$K$94,4,FALSE)))</f>
        <v>UV Chalon</v>
      </c>
      <c r="G15" s="121">
        <f>IF(ISERROR(VLOOKUP(C15,FSGT4_Inscr!$B$7:$K$94,5,FALSE))=TRUE,VLOOKUP(C15,FSGT5_Inscr!$B$7:$K$74,5,FALSE),(VLOOKUP(C15,FSGT4_Inscr!$B$7:$K$94,5,FALSE)))</f>
        <v>71</v>
      </c>
      <c r="H15" s="121">
        <f>IF(ISERROR(VLOOKUP(C15,FSGT4_Inscr!$B$7:$K$94,6,FALSE))=TRUE,VLOOKUP(C15,FSGT5_Inscr!$B$7:$K$74,6,FALSE),(VLOOKUP(C15,FSGT4_Inscr!$B$7:$K$94,6,FALSE)))</f>
        <v>0</v>
      </c>
      <c r="I15" s="121">
        <f>IF(ISERROR(VLOOKUP(C15,FSGT4_Inscr!$B$7:$K$94,7,FALSE))=TRUE,VLOOKUP(C15,FSGT5_Inscr!$B$7:$K$74,7,FALSE),(VLOOKUP(C15,FSGT4_Inscr!$B$7:$K$94,7,FALSE)))</f>
        <v>4</v>
      </c>
      <c r="J15" s="121">
        <f>IF(ISERROR(VLOOKUP(C15,FSGT4_Inscr!$B$7:$K$94,8,FALSE))=TRUE,VLOOKUP(C15,FSGT5_Inscr!$B$7:$K$74,8,FALSE),(VLOOKUP(C15,FSGT4_Inscr!$B$7:$K$94,8,FALSE)))</f>
        <v>0</v>
      </c>
      <c r="K15" s="121">
        <f>IF(ISERROR(VLOOKUP(C15,FSGT4_Inscr!$B$7:$K$94,9,FALSE))=TRUE,VLOOKUP(C15,FSGT5_Inscr!$B$7:$K$74,9,FALSE),(VLOOKUP(C15,FSGT4_Inscr!$B$7:$K$94,9,FALSE)))</f>
        <v>0</v>
      </c>
      <c r="M15" s="460" t="e">
        <f t="shared" si="3"/>
        <v>#DIV/0!</v>
      </c>
      <c r="N15" s="461"/>
      <c r="O15" s="251">
        <f t="shared" si="8"/>
        <v>34</v>
      </c>
      <c r="P15" s="139"/>
      <c r="Q15" s="261"/>
      <c r="R15" s="262">
        <f t="shared" si="1"/>
        <v>1</v>
      </c>
      <c r="S15" s="303">
        <f>(SUM($R$7:R15)/R15)</f>
        <v>9</v>
      </c>
      <c r="T15" s="313">
        <f t="shared" si="9"/>
        <v>34</v>
      </c>
      <c r="U15" s="325">
        <f t="shared" si="2"/>
        <v>34</v>
      </c>
      <c r="V15" s="326">
        <f t="shared" si="5"/>
        <v>0</v>
      </c>
      <c r="W15" s="311" t="e">
        <f>(SUM($V$7:V15))/V15</f>
        <v>#DIV/0!</v>
      </c>
      <c r="X15" s="313" t="e">
        <f t="shared" si="10"/>
        <v>#DIV/0!</v>
      </c>
      <c r="Y15" s="327" t="e">
        <f t="shared" si="7"/>
        <v>#DIV/0!</v>
      </c>
    </row>
    <row r="16" spans="1:44" ht="15" customHeight="1" x14ac:dyDescent="0.25">
      <c r="A16" s="121">
        <v>10</v>
      </c>
      <c r="B16" s="256">
        <f t="shared" si="0"/>
        <v>1</v>
      </c>
      <c r="C16" s="117">
        <v>316</v>
      </c>
      <c r="D16" s="121" t="str">
        <f>IF(ISERROR(VLOOKUP(C16,FSGT4_Inscr!$B$7:$K$94,2,FALSE))=TRUE,VLOOKUP(C16,FSGT5_Inscr!$B$7:$K$74,2,FALSE),(VLOOKUP(C16,FSGT4_Inscr!$B$7:$K$94,2,FALSE)))</f>
        <v>GROS</v>
      </c>
      <c r="E16" s="121" t="str">
        <f>IF(ISERROR(VLOOKUP(C16,FSGT4_Inscr!$B$7:$K$94,3,FALSE))=TRUE,VLOOKUP(C16,FSGT5_Inscr!$B$7:$K$74,3,FALSE),(VLOOKUP(C16,FSGT4_Inscr!$B$7:$K$94,3,FALSE)))</f>
        <v>Philippe</v>
      </c>
      <c r="F16" s="121" t="str">
        <f>IF(ISERROR(VLOOKUP(C16,FSGT4_Inscr!$B$7:$K$94,4,FALSE))=TRUE,VLOOKUP(C16,FSGT5_Inscr!$B$7:$K$74,4,FALSE),(VLOOKUP(C16,FSGT4_Inscr!$B$7:$K$94,4,FALSE)))</f>
        <v xml:space="preserve">Aluze </v>
      </c>
      <c r="G16" s="121">
        <f>IF(ISERROR(VLOOKUP(C16,FSGT4_Inscr!$B$7:$K$94,5,FALSE))=TRUE,VLOOKUP(C16,FSGT5_Inscr!$B$7:$K$74,5,FALSE),(VLOOKUP(C16,FSGT4_Inscr!$B$7:$K$94,5,FALSE)))</f>
        <v>71</v>
      </c>
      <c r="H16" s="121">
        <f>IF(ISERROR(VLOOKUP(C16,FSGT4_Inscr!$B$7:$K$94,6,FALSE))=TRUE,VLOOKUP(C16,FSGT5_Inscr!$B$7:$K$74,6,FALSE),(VLOOKUP(C16,FSGT4_Inscr!$B$7:$K$94,6,FALSE)))</f>
        <v>0</v>
      </c>
      <c r="I16" s="121">
        <f>IF(ISERROR(VLOOKUP(C16,FSGT4_Inscr!$B$7:$K$94,7,FALSE))=TRUE,VLOOKUP(C16,FSGT5_Inscr!$B$7:$K$74,7,FALSE),(VLOOKUP(C16,FSGT4_Inscr!$B$7:$K$94,7,FALSE)))</f>
        <v>4</v>
      </c>
      <c r="J16" s="121">
        <f>IF(ISERROR(VLOOKUP(C16,FSGT4_Inscr!$B$7:$K$94,8,FALSE))=TRUE,VLOOKUP(C16,FSGT5_Inscr!$B$7:$K$74,8,FALSE),(VLOOKUP(C16,FSGT4_Inscr!$B$7:$K$94,8,FALSE)))</f>
        <v>0</v>
      </c>
      <c r="K16" s="121">
        <f>IF(ISERROR(VLOOKUP(C16,FSGT4_Inscr!$B$7:$K$94,9,FALSE))=TRUE,VLOOKUP(C16,FSGT5_Inscr!$B$7:$K$74,9,FALSE),(VLOOKUP(C16,FSGT4_Inscr!$B$7:$K$94,9,FALSE)))</f>
        <v>0</v>
      </c>
      <c r="M16" s="460" t="e">
        <f t="shared" si="3"/>
        <v>#DIV/0!</v>
      </c>
      <c r="N16" s="461"/>
      <c r="O16" s="251">
        <f t="shared" si="8"/>
        <v>32</v>
      </c>
      <c r="P16" s="139"/>
      <c r="Q16" s="261"/>
      <c r="R16" s="262">
        <f t="shared" si="1"/>
        <v>1</v>
      </c>
      <c r="S16" s="303">
        <f>(SUM($R$7:R16)/R16)</f>
        <v>10</v>
      </c>
      <c r="T16" s="313">
        <f t="shared" si="9"/>
        <v>32</v>
      </c>
      <c r="U16" s="325">
        <f t="shared" si="2"/>
        <v>32</v>
      </c>
      <c r="V16" s="326">
        <f t="shared" si="5"/>
        <v>0</v>
      </c>
      <c r="W16" s="311" t="e">
        <f>(SUM($V$7:V16))/V16</f>
        <v>#DIV/0!</v>
      </c>
      <c r="X16" s="313" t="e">
        <f t="shared" si="10"/>
        <v>#DIV/0!</v>
      </c>
      <c r="Y16" s="327" t="e">
        <f t="shared" si="7"/>
        <v>#DIV/0!</v>
      </c>
    </row>
    <row r="17" spans="1:25" ht="15" customHeight="1" x14ac:dyDescent="0.25">
      <c r="A17" s="121">
        <v>11</v>
      </c>
      <c r="B17" s="256">
        <f t="shared" si="0"/>
        <v>1</v>
      </c>
      <c r="C17" s="117">
        <v>308</v>
      </c>
      <c r="D17" s="121" t="str">
        <f>IF(ISERROR(VLOOKUP(C17,FSGT4_Inscr!$B$7:$K$94,2,FALSE))=TRUE,VLOOKUP(C17,FSGT5_Inscr!$B$7:$K$74,2,FALSE),(VLOOKUP(C17,FSGT4_Inscr!$B$7:$K$94,2,FALSE)))</f>
        <v>DUMONT</v>
      </c>
      <c r="E17" s="121" t="str">
        <f>IF(ISERROR(VLOOKUP(C17,FSGT4_Inscr!$B$7:$K$94,3,FALSE))=TRUE,VLOOKUP(C17,FSGT5_Inscr!$B$7:$K$74,3,FALSE),(VLOOKUP(C17,FSGT4_Inscr!$B$7:$K$94,3,FALSE)))</f>
        <v>Cédric</v>
      </c>
      <c r="F17" s="121" t="str">
        <f>IF(ISERROR(VLOOKUP(C17,FSGT4_Inscr!$B$7:$K$94,4,FALSE))=TRUE,VLOOKUP(C17,FSGT5_Inscr!$B$7:$K$74,4,FALSE),(VLOOKUP(C17,FSGT4_Inscr!$B$7:$K$94,4,FALSE)))</f>
        <v>Louhans</v>
      </c>
      <c r="G17" s="121">
        <f>IF(ISERROR(VLOOKUP(C17,FSGT4_Inscr!$B$7:$K$94,5,FALSE))=TRUE,VLOOKUP(C17,FSGT5_Inscr!$B$7:$K$74,5,FALSE),(VLOOKUP(C17,FSGT4_Inscr!$B$7:$K$94,5,FALSE)))</f>
        <v>71</v>
      </c>
      <c r="H17" s="121">
        <f>IF(ISERROR(VLOOKUP(C17,FSGT4_Inscr!$B$7:$K$94,6,FALSE))=TRUE,VLOOKUP(C17,FSGT5_Inscr!$B$7:$K$74,6,FALSE),(VLOOKUP(C17,FSGT4_Inscr!$B$7:$K$94,6,FALSE)))</f>
        <v>0</v>
      </c>
      <c r="I17" s="121">
        <f>IF(ISERROR(VLOOKUP(C17,FSGT4_Inscr!$B$7:$K$94,7,FALSE))=TRUE,VLOOKUP(C17,FSGT5_Inscr!$B$7:$K$74,7,FALSE),(VLOOKUP(C17,FSGT4_Inscr!$B$7:$K$94,7,FALSE)))</f>
        <v>4</v>
      </c>
      <c r="J17" s="121">
        <f>IF(ISERROR(VLOOKUP(C17,FSGT4_Inscr!$B$7:$K$94,8,FALSE))=TRUE,VLOOKUP(C17,FSGT5_Inscr!$B$7:$K$74,8,FALSE),(VLOOKUP(C17,FSGT4_Inscr!$B$7:$K$94,8,FALSE)))</f>
        <v>0</v>
      </c>
      <c r="K17" s="121">
        <f>IF(ISERROR(VLOOKUP(C17,FSGT4_Inscr!$B$7:$K$94,9,FALSE))=TRUE,VLOOKUP(C17,FSGT5_Inscr!$B$7:$K$74,9,FALSE),(VLOOKUP(C17,FSGT4_Inscr!$B$7:$K$94,9,FALSE)))</f>
        <v>0</v>
      </c>
      <c r="M17" s="460" t="e">
        <f t="shared" si="3"/>
        <v>#DIV/0!</v>
      </c>
      <c r="N17" s="461"/>
      <c r="O17" s="251">
        <f t="shared" si="8"/>
        <v>30</v>
      </c>
      <c r="P17" s="139"/>
      <c r="Q17" s="261"/>
      <c r="R17" s="262">
        <f t="shared" si="1"/>
        <v>1</v>
      </c>
      <c r="S17" s="303">
        <f>(SUM($R$7:R17)/R17)</f>
        <v>11</v>
      </c>
      <c r="T17" s="313">
        <f t="shared" si="9"/>
        <v>30</v>
      </c>
      <c r="U17" s="325">
        <f t="shared" si="2"/>
        <v>30</v>
      </c>
      <c r="V17" s="326">
        <f t="shared" si="5"/>
        <v>0</v>
      </c>
      <c r="W17" s="311" t="e">
        <f>(SUM($V$7:V17))/V17</f>
        <v>#DIV/0!</v>
      </c>
      <c r="X17" s="313" t="e">
        <f t="shared" si="10"/>
        <v>#DIV/0!</v>
      </c>
      <c r="Y17" s="327" t="e">
        <f t="shared" si="7"/>
        <v>#DIV/0!</v>
      </c>
    </row>
    <row r="18" spans="1:25" ht="15" customHeight="1" x14ac:dyDescent="0.25">
      <c r="A18" s="121">
        <v>12</v>
      </c>
      <c r="B18" s="256">
        <f t="shared" si="0"/>
        <v>1</v>
      </c>
      <c r="C18" s="117">
        <v>306</v>
      </c>
      <c r="D18" s="121" t="str">
        <f>IF(ISERROR(VLOOKUP(C18,FSGT4_Inscr!$B$7:$K$94,2,FALSE))=TRUE,VLOOKUP(C18,FSGT5_Inscr!$B$7:$K$74,2,FALSE),(VLOOKUP(C18,FSGT4_Inscr!$B$7:$K$94,2,FALSE)))</f>
        <v>RABUT</v>
      </c>
      <c r="E18" s="121" t="str">
        <f>IF(ISERROR(VLOOKUP(C18,FSGT4_Inscr!$B$7:$K$94,3,FALSE))=TRUE,VLOOKUP(C18,FSGT5_Inscr!$B$7:$K$74,3,FALSE),(VLOOKUP(C18,FSGT4_Inscr!$B$7:$K$94,3,FALSE)))</f>
        <v>Sylvain</v>
      </c>
      <c r="F18" s="121" t="str">
        <f>IF(ISERROR(VLOOKUP(C18,FSGT4_Inscr!$B$7:$K$94,4,FALSE))=TRUE,VLOOKUP(C18,FSGT5_Inscr!$B$7:$K$74,4,FALSE),(VLOOKUP(C18,FSGT4_Inscr!$B$7:$K$94,4,FALSE)))</f>
        <v>Buxy</v>
      </c>
      <c r="G18" s="121">
        <f>IF(ISERROR(VLOOKUP(C18,FSGT4_Inscr!$B$7:$K$94,5,FALSE))=TRUE,VLOOKUP(C18,FSGT5_Inscr!$B$7:$K$74,5,FALSE),(VLOOKUP(C18,FSGT4_Inscr!$B$7:$K$94,5,FALSE)))</f>
        <v>71</v>
      </c>
      <c r="H18" s="121">
        <f>IF(ISERROR(VLOOKUP(C18,FSGT4_Inscr!$B$7:$K$94,6,FALSE))=TRUE,VLOOKUP(C18,FSGT5_Inscr!$B$7:$K$74,6,FALSE),(VLOOKUP(C18,FSGT4_Inscr!$B$7:$K$94,6,FALSE)))</f>
        <v>0</v>
      </c>
      <c r="I18" s="121">
        <f>IF(ISERROR(VLOOKUP(C18,FSGT4_Inscr!$B$7:$K$94,7,FALSE))=TRUE,VLOOKUP(C18,FSGT5_Inscr!$B$7:$K$74,7,FALSE),(VLOOKUP(C18,FSGT4_Inscr!$B$7:$K$94,7,FALSE)))</f>
        <v>4</v>
      </c>
      <c r="J18" s="121">
        <f>IF(ISERROR(VLOOKUP(C18,FSGT4_Inscr!$B$7:$K$94,8,FALSE))=TRUE,VLOOKUP(C18,FSGT5_Inscr!$B$7:$K$74,8,FALSE),(VLOOKUP(C18,FSGT4_Inscr!$B$7:$K$94,8,FALSE)))</f>
        <v>0</v>
      </c>
      <c r="K18" s="121">
        <f>IF(ISERROR(VLOOKUP(C18,FSGT4_Inscr!$B$7:$K$94,9,FALSE))=TRUE,VLOOKUP(C18,FSGT5_Inscr!$B$7:$K$74,9,FALSE),(VLOOKUP(C18,FSGT4_Inscr!$B$7:$K$94,9,FALSE)))</f>
        <v>0</v>
      </c>
      <c r="M18" s="460" t="e">
        <f t="shared" si="3"/>
        <v>#DIV/0!</v>
      </c>
      <c r="N18" s="461"/>
      <c r="O18" s="251">
        <f t="shared" si="8"/>
        <v>28</v>
      </c>
      <c r="P18" s="139"/>
      <c r="Q18" s="261"/>
      <c r="R18" s="262">
        <f t="shared" si="1"/>
        <v>1</v>
      </c>
      <c r="S18" s="303">
        <f>(SUM($R$7:R18)/R18)</f>
        <v>12</v>
      </c>
      <c r="T18" s="313">
        <f t="shared" si="9"/>
        <v>28</v>
      </c>
      <c r="U18" s="325">
        <f t="shared" si="2"/>
        <v>28</v>
      </c>
      <c r="V18" s="326">
        <f t="shared" si="5"/>
        <v>0</v>
      </c>
      <c r="W18" s="311" t="e">
        <f>(SUM($V$7:V18))/V18</f>
        <v>#DIV/0!</v>
      </c>
      <c r="X18" s="313" t="e">
        <f t="shared" si="10"/>
        <v>#DIV/0!</v>
      </c>
      <c r="Y18" s="327" t="e">
        <f t="shared" si="7"/>
        <v>#DIV/0!</v>
      </c>
    </row>
    <row r="19" spans="1:25" ht="15" customHeight="1" x14ac:dyDescent="0.25">
      <c r="A19" s="121">
        <v>13</v>
      </c>
      <c r="B19" s="256">
        <f t="shared" si="0"/>
        <v>1</v>
      </c>
      <c r="C19" s="117">
        <v>314</v>
      </c>
      <c r="D19" s="121" t="str">
        <f>IF(ISERROR(VLOOKUP(C19,FSGT4_Inscr!$B$7:$K$94,2,FALSE))=TRUE,VLOOKUP(C19,FSGT5_Inscr!$B$7:$K$74,2,FALSE),(VLOOKUP(C19,FSGT4_Inscr!$B$7:$K$94,2,FALSE)))</f>
        <v>BEAUGEY</v>
      </c>
      <c r="E19" s="121" t="str">
        <f>IF(ISERROR(VLOOKUP(C19,FSGT4_Inscr!$B$7:$K$94,3,FALSE))=TRUE,VLOOKUP(C19,FSGT5_Inscr!$B$7:$K$74,3,FALSE),(VLOOKUP(C19,FSGT4_Inscr!$B$7:$K$94,3,FALSE)))</f>
        <v>Dominique</v>
      </c>
      <c r="F19" s="121" t="str">
        <f>IF(ISERROR(VLOOKUP(C19,FSGT4_Inscr!$B$7:$K$94,4,FALSE))=TRUE,VLOOKUP(C19,FSGT5_Inscr!$B$7:$K$74,4,FALSE),(VLOOKUP(C19,FSGT4_Inscr!$B$7:$K$94,4,FALSE)))</f>
        <v>VSC Beaune</v>
      </c>
      <c r="G19" s="121" t="str">
        <f>IF(ISERROR(VLOOKUP(C19,FSGT4_Inscr!$B$7:$K$94,5,FALSE))=TRUE,VLOOKUP(C19,FSGT5_Inscr!$B$7:$K$74,5,FALSE),(VLOOKUP(C19,FSGT4_Inscr!$B$7:$K$94,5,FALSE)))</f>
        <v>21</v>
      </c>
      <c r="H19" s="121" t="str">
        <f>IF(ISERROR(VLOOKUP(C19,FSGT4_Inscr!$B$7:$K$94,6,FALSE))=TRUE,VLOOKUP(C19,FSGT5_Inscr!$B$7:$K$74,6,FALSE),(VLOOKUP(C19,FSGT4_Inscr!$B$7:$K$94,6,FALSE)))</f>
        <v>*</v>
      </c>
      <c r="I19" s="121">
        <f>IF(ISERROR(VLOOKUP(C19,FSGT4_Inscr!$B$7:$K$94,7,FALSE))=TRUE,VLOOKUP(C19,FSGT5_Inscr!$B$7:$K$74,7,FALSE),(VLOOKUP(C19,FSGT4_Inscr!$B$7:$K$94,7,FALSE)))</f>
        <v>4</v>
      </c>
      <c r="J19" s="121">
        <f>IF(ISERROR(VLOOKUP(C19,FSGT4_Inscr!$B$7:$K$94,8,FALSE))=TRUE,VLOOKUP(C19,FSGT5_Inscr!$B$7:$K$74,8,FALSE),(VLOOKUP(C19,FSGT4_Inscr!$B$7:$K$94,8,FALSE)))</f>
        <v>0</v>
      </c>
      <c r="K19" s="121">
        <f>IF(ISERROR(VLOOKUP(C19,FSGT4_Inscr!$B$7:$K$94,9,FALSE))=TRUE,VLOOKUP(C19,FSGT5_Inscr!$B$7:$K$74,9,FALSE),(VLOOKUP(C19,FSGT4_Inscr!$B$7:$K$94,9,FALSE)))</f>
        <v>0</v>
      </c>
      <c r="M19" s="460" t="e">
        <f t="shared" si="3"/>
        <v>#DIV/0!</v>
      </c>
      <c r="N19" s="461"/>
      <c r="O19" s="251">
        <f t="shared" si="8"/>
        <v>26</v>
      </c>
      <c r="P19" s="139"/>
      <c r="Q19" s="261"/>
      <c r="R19" s="262">
        <f t="shared" si="1"/>
        <v>1</v>
      </c>
      <c r="S19" s="303">
        <f>(SUM($R$7:R19)/R19)</f>
        <v>13</v>
      </c>
      <c r="T19" s="313">
        <f t="shared" si="9"/>
        <v>26</v>
      </c>
      <c r="U19" s="325">
        <f t="shared" si="2"/>
        <v>26</v>
      </c>
      <c r="V19" s="326">
        <f t="shared" si="5"/>
        <v>0</v>
      </c>
      <c r="W19" s="311" t="e">
        <f>(SUM($V$7:V19))/V19</f>
        <v>#DIV/0!</v>
      </c>
      <c r="X19" s="313" t="e">
        <f t="shared" si="10"/>
        <v>#DIV/0!</v>
      </c>
      <c r="Y19" s="327" t="e">
        <f t="shared" si="7"/>
        <v>#DIV/0!</v>
      </c>
    </row>
    <row r="20" spans="1:25" ht="15" customHeight="1" x14ac:dyDescent="0.25">
      <c r="A20" s="121">
        <v>14</v>
      </c>
      <c r="B20" s="256">
        <f t="shared" si="0"/>
        <v>1</v>
      </c>
      <c r="C20" s="117">
        <v>307</v>
      </c>
      <c r="D20" s="121" t="str">
        <f>IF(ISERROR(VLOOKUP(C20,FSGT4_Inscr!$B$7:$K$94,2,FALSE))=TRUE,VLOOKUP(C20,FSGT5_Inscr!$B$7:$K$74,2,FALSE),(VLOOKUP(C20,FSGT4_Inscr!$B$7:$K$94,2,FALSE)))</f>
        <v>CHABANON</v>
      </c>
      <c r="E20" s="121" t="str">
        <f>IF(ISERROR(VLOOKUP(C20,FSGT4_Inscr!$B$7:$K$94,3,FALSE))=TRUE,VLOOKUP(C20,FSGT5_Inscr!$B$7:$K$74,3,FALSE),(VLOOKUP(C20,FSGT4_Inscr!$B$7:$K$94,3,FALSE)))</f>
        <v>Alain</v>
      </c>
      <c r="F20" s="121" t="str">
        <f>IF(ISERROR(VLOOKUP(C20,FSGT4_Inscr!$B$7:$K$94,4,FALSE))=TRUE,VLOOKUP(C20,FSGT5_Inscr!$B$7:$K$74,4,FALSE),(VLOOKUP(C20,FSGT4_Inscr!$B$7:$K$94,4,FALSE)))</f>
        <v>Gueugnon</v>
      </c>
      <c r="G20" s="121">
        <f>IF(ISERROR(VLOOKUP(C20,FSGT4_Inscr!$B$7:$K$94,5,FALSE))=TRUE,VLOOKUP(C20,FSGT5_Inscr!$B$7:$K$74,5,FALSE),(VLOOKUP(C20,FSGT4_Inscr!$B$7:$K$94,5,FALSE)))</f>
        <v>71</v>
      </c>
      <c r="H20" s="121">
        <f>IF(ISERROR(VLOOKUP(C20,FSGT4_Inscr!$B$7:$K$94,6,FALSE))=TRUE,VLOOKUP(C20,FSGT5_Inscr!$B$7:$K$74,6,FALSE),(VLOOKUP(C20,FSGT4_Inscr!$B$7:$K$94,6,FALSE)))</f>
        <v>0</v>
      </c>
      <c r="I20" s="121">
        <f>IF(ISERROR(VLOOKUP(C20,FSGT4_Inscr!$B$7:$K$94,7,FALSE))=TRUE,VLOOKUP(C20,FSGT5_Inscr!$B$7:$K$74,7,FALSE),(VLOOKUP(C20,FSGT4_Inscr!$B$7:$K$94,7,FALSE)))</f>
        <v>4</v>
      </c>
      <c r="J20" s="121">
        <f>IF(ISERROR(VLOOKUP(C20,FSGT4_Inscr!$B$7:$K$94,8,FALSE))=TRUE,VLOOKUP(C20,FSGT5_Inscr!$B$7:$K$74,8,FALSE),(VLOOKUP(C20,FSGT4_Inscr!$B$7:$K$94,8,FALSE)))</f>
        <v>0</v>
      </c>
      <c r="K20" s="121">
        <f>IF(ISERROR(VLOOKUP(C20,FSGT4_Inscr!$B$7:$K$94,9,FALSE))=TRUE,VLOOKUP(C20,FSGT5_Inscr!$B$7:$K$74,9,FALSE),(VLOOKUP(C20,FSGT4_Inscr!$B$7:$K$94,9,FALSE)))</f>
        <v>0</v>
      </c>
      <c r="M20" s="460" t="e">
        <f t="shared" si="3"/>
        <v>#DIV/0!</v>
      </c>
      <c r="N20" s="461"/>
      <c r="O20" s="251">
        <f t="shared" si="8"/>
        <v>24</v>
      </c>
      <c r="P20" s="139"/>
      <c r="Q20" s="261"/>
      <c r="R20" s="262">
        <f t="shared" si="1"/>
        <v>1</v>
      </c>
      <c r="S20" s="303">
        <f>(SUM($R$7:R20)/R20)</f>
        <v>14</v>
      </c>
      <c r="T20" s="313">
        <f t="shared" si="9"/>
        <v>24</v>
      </c>
      <c r="U20" s="325">
        <f t="shared" si="2"/>
        <v>24</v>
      </c>
      <c r="V20" s="326">
        <f t="shared" si="5"/>
        <v>0</v>
      </c>
      <c r="W20" s="311" t="e">
        <f>(SUM($V$7:V20))/V20</f>
        <v>#DIV/0!</v>
      </c>
      <c r="X20" s="313" t="e">
        <f t="shared" si="10"/>
        <v>#DIV/0!</v>
      </c>
      <c r="Y20" s="327" t="e">
        <f t="shared" si="7"/>
        <v>#DIV/0!</v>
      </c>
    </row>
    <row r="21" spans="1:25" ht="15" customHeight="1" x14ac:dyDescent="0.25">
      <c r="A21" s="121">
        <v>15</v>
      </c>
      <c r="B21" s="256">
        <f t="shared" si="0"/>
        <v>1</v>
      </c>
      <c r="C21" s="117">
        <v>401</v>
      </c>
      <c r="D21" s="121" t="str">
        <f>IF(ISERROR(VLOOKUP(C21,FSGT4_Inscr!$B$7:$K$94,2,FALSE))=TRUE,VLOOKUP(C21,FSGT5_Inscr!$B$7:$K$74,2,FALSE),(VLOOKUP(C21,FSGT4_Inscr!$B$7:$K$94,2,FALSE)))</f>
        <v>COLOMBET</v>
      </c>
      <c r="E21" s="121" t="str">
        <f>IF(ISERROR(VLOOKUP(C21,FSGT4_Inscr!$B$7:$K$94,3,FALSE))=TRUE,VLOOKUP(C21,FSGT5_Inscr!$B$7:$K$74,3,FALSE),(VLOOKUP(C21,FSGT4_Inscr!$B$7:$K$94,3,FALSE)))</f>
        <v>Christophe</v>
      </c>
      <c r="F21" s="121" t="str">
        <f>IF(ISERROR(VLOOKUP(C21,FSGT4_Inscr!$B$7:$K$94,4,FALSE))=TRUE,VLOOKUP(C21,FSGT5_Inscr!$B$7:$K$74,4,FALSE),(VLOOKUP(C21,FSGT4_Inscr!$B$7:$K$94,4,FALSE)))</f>
        <v xml:space="preserve">Melay </v>
      </c>
      <c r="G21" s="121">
        <f>IF(ISERROR(VLOOKUP(C21,FSGT4_Inscr!$B$7:$K$94,5,FALSE))=TRUE,VLOOKUP(C21,FSGT5_Inscr!$B$7:$K$74,5,FALSE),(VLOOKUP(C21,FSGT4_Inscr!$B$7:$K$94,5,FALSE)))</f>
        <v>71</v>
      </c>
      <c r="H21" s="121">
        <f>IF(ISERROR(VLOOKUP(C21,FSGT4_Inscr!$B$7:$K$94,6,FALSE))=TRUE,VLOOKUP(C21,FSGT5_Inscr!$B$7:$K$74,6,FALSE),(VLOOKUP(C21,FSGT4_Inscr!$B$7:$K$94,6,FALSE)))</f>
        <v>0</v>
      </c>
      <c r="I21" s="121">
        <f>IF(ISERROR(VLOOKUP(C21,FSGT4_Inscr!$B$7:$K$94,7,FALSE))=TRUE,VLOOKUP(C21,FSGT5_Inscr!$B$7:$K$74,7,FALSE),(VLOOKUP(C21,FSGT4_Inscr!$B$7:$K$94,7,FALSE)))</f>
        <v>5</v>
      </c>
      <c r="J21" s="121">
        <f>IF(ISERROR(VLOOKUP(C21,FSGT4_Inscr!$B$7:$K$94,8,FALSE))=TRUE,VLOOKUP(C21,FSGT5_Inscr!$B$7:$K$74,8,FALSE),(VLOOKUP(C21,FSGT4_Inscr!$B$7:$K$94,8,FALSE)))</f>
        <v>0</v>
      </c>
      <c r="K21" s="121">
        <f>IF(ISERROR(VLOOKUP(C21,FSGT4_Inscr!$B$7:$K$94,9,FALSE))=TRUE,VLOOKUP(C21,FSGT5_Inscr!$B$7:$K$74,9,FALSE),(VLOOKUP(C21,FSGT4_Inscr!$B$7:$K$94,9,FALSE)))</f>
        <v>0</v>
      </c>
      <c r="M21" s="460" t="e">
        <f t="shared" si="3"/>
        <v>#DIV/0!</v>
      </c>
      <c r="N21" s="461"/>
      <c r="O21" s="251">
        <f t="shared" si="8"/>
        <v>22</v>
      </c>
      <c r="P21" s="139"/>
      <c r="Q21" s="261"/>
      <c r="R21" s="262">
        <f t="shared" si="1"/>
        <v>0</v>
      </c>
      <c r="S21" s="303" t="e">
        <f>(SUM($R$7:R21)/R21)</f>
        <v>#DIV/0!</v>
      </c>
      <c r="T21" s="313" t="e">
        <f t="shared" si="9"/>
        <v>#DIV/0!</v>
      </c>
      <c r="U21" s="325" t="e">
        <f t="shared" si="2"/>
        <v>#DIV/0!</v>
      </c>
      <c r="V21" s="326">
        <f t="shared" si="5"/>
        <v>1</v>
      </c>
      <c r="W21" s="311">
        <f>(SUM($V$7:V21))/V21</f>
        <v>1</v>
      </c>
      <c r="X21" s="313">
        <f t="shared" si="10"/>
        <v>25</v>
      </c>
      <c r="Y21" s="327">
        <f t="shared" si="7"/>
        <v>25</v>
      </c>
    </row>
    <row r="22" spans="1:25" ht="15" customHeight="1" x14ac:dyDescent="0.25">
      <c r="A22" s="121">
        <v>16</v>
      </c>
      <c r="B22" s="256">
        <f t="shared" si="0"/>
        <v>1</v>
      </c>
      <c r="C22" s="117">
        <v>409</v>
      </c>
      <c r="D22" s="121" t="str">
        <f>IF(ISERROR(VLOOKUP(C22,FSGT4_Inscr!$B$7:$K$94,2,FALSE))=TRUE,VLOOKUP(C22,FSGT5_Inscr!$B$7:$K$74,2,FALSE),(VLOOKUP(C22,FSGT4_Inscr!$B$7:$K$94,2,FALSE)))</f>
        <v>CHEVENARD</v>
      </c>
      <c r="E22" s="121" t="str">
        <f>IF(ISERROR(VLOOKUP(C22,FSGT4_Inscr!$B$7:$K$94,3,FALSE))=TRUE,VLOOKUP(C22,FSGT5_Inscr!$B$7:$K$74,3,FALSE),(VLOOKUP(C22,FSGT4_Inscr!$B$7:$K$94,3,FALSE)))</f>
        <v>Michel</v>
      </c>
      <c r="F22" s="121" t="str">
        <f>IF(ISERROR(VLOOKUP(C22,FSGT4_Inscr!$B$7:$K$94,4,FALSE))=TRUE,VLOOKUP(C22,FSGT5_Inscr!$B$7:$K$74,4,FALSE),(VLOOKUP(C22,FSGT4_Inscr!$B$7:$K$94,4,FALSE)))</f>
        <v>Creusot VS</v>
      </c>
      <c r="G22" s="121">
        <f>IF(ISERROR(VLOOKUP(C22,FSGT4_Inscr!$B$7:$K$94,5,FALSE))=TRUE,VLOOKUP(C22,FSGT5_Inscr!$B$7:$K$74,5,FALSE),(VLOOKUP(C22,FSGT4_Inscr!$B$7:$K$94,5,FALSE)))</f>
        <v>71</v>
      </c>
      <c r="H22" s="121">
        <f>IF(ISERROR(VLOOKUP(C22,FSGT4_Inscr!$B$7:$K$94,6,FALSE))=TRUE,VLOOKUP(C22,FSGT5_Inscr!$B$7:$K$74,6,FALSE),(VLOOKUP(C22,FSGT4_Inscr!$B$7:$K$94,6,FALSE)))</f>
        <v>0</v>
      </c>
      <c r="I22" s="121">
        <f>IF(ISERROR(VLOOKUP(C22,FSGT4_Inscr!$B$7:$K$94,7,FALSE))=TRUE,VLOOKUP(C22,FSGT5_Inscr!$B$7:$K$74,7,FALSE),(VLOOKUP(C22,FSGT4_Inscr!$B$7:$K$94,7,FALSE)))</f>
        <v>5</v>
      </c>
      <c r="J22" s="121">
        <f>IF(ISERROR(VLOOKUP(C22,FSGT4_Inscr!$B$7:$K$94,8,FALSE))=TRUE,VLOOKUP(C22,FSGT5_Inscr!$B$7:$K$74,8,FALSE),(VLOOKUP(C22,FSGT4_Inscr!$B$7:$K$94,8,FALSE)))</f>
        <v>0</v>
      </c>
      <c r="K22" s="121">
        <f>IF(ISERROR(VLOOKUP(C22,FSGT4_Inscr!$B$7:$K$94,9,FALSE))=TRUE,VLOOKUP(C22,FSGT5_Inscr!$B$7:$K$74,9,FALSE),(VLOOKUP(C22,FSGT4_Inscr!$B$7:$K$94,9,FALSE)))</f>
        <v>0</v>
      </c>
      <c r="M22" s="460" t="e">
        <f t="shared" si="3"/>
        <v>#DIV/0!</v>
      </c>
      <c r="N22" s="461"/>
      <c r="O22" s="251">
        <f t="shared" si="8"/>
        <v>20</v>
      </c>
      <c r="P22" s="139"/>
      <c r="Q22" s="261"/>
      <c r="R22" s="262">
        <f t="shared" si="1"/>
        <v>0</v>
      </c>
      <c r="S22" s="303" t="e">
        <f>(SUM($R$7:R22)/R22)</f>
        <v>#DIV/0!</v>
      </c>
      <c r="T22" s="313" t="e">
        <f t="shared" si="9"/>
        <v>#DIV/0!</v>
      </c>
      <c r="U22" s="325" t="e">
        <f t="shared" si="2"/>
        <v>#DIV/0!</v>
      </c>
      <c r="V22" s="326">
        <f t="shared" si="5"/>
        <v>1</v>
      </c>
      <c r="W22" s="311">
        <f>(SUM($V$7:V22))/V22</f>
        <v>2</v>
      </c>
      <c r="X22" s="313">
        <f t="shared" si="10"/>
        <v>24</v>
      </c>
      <c r="Y22" s="327">
        <f t="shared" si="7"/>
        <v>24</v>
      </c>
    </row>
    <row r="23" spans="1:25" ht="15" customHeight="1" x14ac:dyDescent="0.25">
      <c r="A23" s="121">
        <v>17</v>
      </c>
      <c r="B23" s="256">
        <f t="shared" si="0"/>
        <v>1</v>
      </c>
      <c r="C23" s="117">
        <v>416</v>
      </c>
      <c r="D23" s="121" t="str">
        <f>IF(ISERROR(VLOOKUP(C23,FSGT4_Inscr!$B$7:$K$94,2,FALSE))=TRUE,VLOOKUP(C23,FSGT5_Inscr!$B$7:$K$74,2,FALSE),(VLOOKUP(C23,FSGT4_Inscr!$B$7:$K$94,2,FALSE)))</f>
        <v>JOBLOT</v>
      </c>
      <c r="E23" s="121" t="str">
        <f>IF(ISERROR(VLOOKUP(C23,FSGT4_Inscr!$B$7:$K$94,3,FALSE))=TRUE,VLOOKUP(C23,FSGT5_Inscr!$B$7:$K$74,3,FALSE),(VLOOKUP(C23,FSGT4_Inscr!$B$7:$K$94,3,FALSE)))</f>
        <v>Thierry</v>
      </c>
      <c r="F23" s="121" t="str">
        <f>IF(ISERROR(VLOOKUP(C23,FSGT4_Inscr!$B$7:$K$94,4,FALSE))=TRUE,VLOOKUP(C23,FSGT5_Inscr!$B$7:$K$74,4,FALSE),(VLOOKUP(C23,FSGT4_Inscr!$B$7:$K$94,4,FALSE)))</f>
        <v>Buxy</v>
      </c>
      <c r="G23" s="121">
        <f>IF(ISERROR(VLOOKUP(C23,FSGT4_Inscr!$B$7:$K$94,5,FALSE))=TRUE,VLOOKUP(C23,FSGT5_Inscr!$B$7:$K$74,5,FALSE),(VLOOKUP(C23,FSGT4_Inscr!$B$7:$K$94,5,FALSE)))</f>
        <v>71</v>
      </c>
      <c r="H23" s="121">
        <f>IF(ISERROR(VLOOKUP(C23,FSGT4_Inscr!$B$7:$K$94,6,FALSE))=TRUE,VLOOKUP(C23,FSGT5_Inscr!$B$7:$K$74,6,FALSE),(VLOOKUP(C23,FSGT4_Inscr!$B$7:$K$94,6,FALSE)))</f>
        <v>0</v>
      </c>
      <c r="I23" s="121">
        <f>IF(ISERROR(VLOOKUP(C23,FSGT4_Inscr!$B$7:$K$94,7,FALSE))=TRUE,VLOOKUP(C23,FSGT5_Inscr!$B$7:$K$74,7,FALSE),(VLOOKUP(C23,FSGT4_Inscr!$B$7:$K$94,7,FALSE)))</f>
        <v>5</v>
      </c>
      <c r="J23" s="121">
        <f>IF(ISERROR(VLOOKUP(C23,FSGT4_Inscr!$B$7:$K$94,8,FALSE))=TRUE,VLOOKUP(C23,FSGT5_Inscr!$B$7:$K$74,8,FALSE),(VLOOKUP(C23,FSGT4_Inscr!$B$7:$K$94,8,FALSE)))</f>
        <v>0</v>
      </c>
      <c r="K23" s="121">
        <f>IF(ISERROR(VLOOKUP(C23,FSGT4_Inscr!$B$7:$K$94,9,FALSE))=TRUE,VLOOKUP(C23,FSGT5_Inscr!$B$7:$K$74,9,FALSE),(VLOOKUP(C23,FSGT4_Inscr!$B$7:$K$94,9,FALSE)))</f>
        <v>0</v>
      </c>
      <c r="M23" s="460" t="e">
        <f t="shared" si="3"/>
        <v>#DIV/0!</v>
      </c>
      <c r="N23" s="461"/>
      <c r="O23" s="251">
        <f t="shared" si="8"/>
        <v>18</v>
      </c>
      <c r="P23" s="139"/>
      <c r="Q23" s="261"/>
      <c r="R23" s="262">
        <f t="shared" si="1"/>
        <v>0</v>
      </c>
      <c r="S23" s="303" t="e">
        <f>(SUM($R$7:R23)/R23)</f>
        <v>#DIV/0!</v>
      </c>
      <c r="T23" s="313" t="e">
        <f t="shared" si="9"/>
        <v>#DIV/0!</v>
      </c>
      <c r="U23" s="325" t="e">
        <f t="shared" si="2"/>
        <v>#DIV/0!</v>
      </c>
      <c r="V23" s="326">
        <f t="shared" si="5"/>
        <v>1</v>
      </c>
      <c r="W23" s="311">
        <f>(SUM($V$7:V23))/V23</f>
        <v>3</v>
      </c>
      <c r="X23" s="313">
        <f t="shared" si="10"/>
        <v>23</v>
      </c>
      <c r="Y23" s="327">
        <f t="shared" si="7"/>
        <v>23</v>
      </c>
    </row>
    <row r="24" spans="1:25" ht="15" customHeight="1" x14ac:dyDescent="0.25">
      <c r="A24" s="121">
        <v>18</v>
      </c>
      <c r="B24" s="256">
        <f t="shared" si="0"/>
        <v>1</v>
      </c>
      <c r="C24" s="117">
        <v>403</v>
      </c>
      <c r="D24" s="121" t="str">
        <f>IF(ISERROR(VLOOKUP(C24,FSGT4_Inscr!$B$7:$K$94,2,FALSE))=TRUE,VLOOKUP(C24,FSGT5_Inscr!$B$7:$K$74,2,FALSE),(VLOOKUP(C24,FSGT4_Inscr!$B$7:$K$94,2,FALSE)))</f>
        <v>DUCHAINE</v>
      </c>
      <c r="E24" s="121" t="str">
        <f>IF(ISERROR(VLOOKUP(C24,FSGT4_Inscr!$B$7:$K$94,3,FALSE))=TRUE,VLOOKUP(C24,FSGT5_Inscr!$B$7:$K$74,3,FALSE),(VLOOKUP(C24,FSGT4_Inscr!$B$7:$K$94,3,FALSE)))</f>
        <v>Pierre</v>
      </c>
      <c r="F24" s="121" t="str">
        <f>IF(ISERROR(VLOOKUP(C24,FSGT4_Inscr!$B$7:$K$94,4,FALSE))=TRUE,VLOOKUP(C24,FSGT5_Inscr!$B$7:$K$74,4,FALSE),(VLOOKUP(C24,FSGT4_Inscr!$B$7:$K$94,4,FALSE)))</f>
        <v>Mirebeau SC</v>
      </c>
      <c r="G24" s="121" t="str">
        <f>IF(ISERROR(VLOOKUP(C24,FSGT4_Inscr!$B$7:$K$94,5,FALSE))=TRUE,VLOOKUP(C24,FSGT5_Inscr!$B$7:$K$74,5,FALSE),(VLOOKUP(C24,FSGT4_Inscr!$B$7:$K$94,5,FALSE)))</f>
        <v>21</v>
      </c>
      <c r="H24" s="121" t="str">
        <f>IF(ISERROR(VLOOKUP(C24,FSGT4_Inscr!$B$7:$K$94,6,FALSE))=TRUE,VLOOKUP(C24,FSGT5_Inscr!$B$7:$K$74,6,FALSE),(VLOOKUP(C24,FSGT4_Inscr!$B$7:$K$94,6,FALSE)))</f>
        <v>*</v>
      </c>
      <c r="I24" s="121">
        <f>IF(ISERROR(VLOOKUP(C24,FSGT4_Inscr!$B$7:$K$94,7,FALSE))=TRUE,VLOOKUP(C24,FSGT5_Inscr!$B$7:$K$74,7,FALSE),(VLOOKUP(C24,FSGT4_Inscr!$B$7:$K$94,7,FALSE)))</f>
        <v>5</v>
      </c>
      <c r="J24" s="121">
        <f>IF(ISERROR(VLOOKUP(C24,FSGT4_Inscr!$B$7:$K$94,8,FALSE))=TRUE,VLOOKUP(C24,FSGT5_Inscr!$B$7:$K$74,8,FALSE),(VLOOKUP(C24,FSGT4_Inscr!$B$7:$K$94,8,FALSE)))</f>
        <v>0</v>
      </c>
      <c r="K24" s="121">
        <f>IF(ISERROR(VLOOKUP(C24,FSGT4_Inscr!$B$7:$K$94,9,FALSE))=TRUE,VLOOKUP(C24,FSGT5_Inscr!$B$7:$K$74,9,FALSE),(VLOOKUP(C24,FSGT4_Inscr!$B$7:$K$94,9,FALSE)))</f>
        <v>0</v>
      </c>
      <c r="M24" s="460" t="e">
        <f t="shared" si="3"/>
        <v>#DIV/0!</v>
      </c>
      <c r="N24" s="461"/>
      <c r="O24" s="251">
        <f t="shared" si="8"/>
        <v>16</v>
      </c>
      <c r="P24" s="139"/>
      <c r="Q24" s="261"/>
      <c r="R24" s="262">
        <f t="shared" si="1"/>
        <v>0</v>
      </c>
      <c r="S24" s="303" t="e">
        <f>(SUM($R$7:R24)/R24)</f>
        <v>#DIV/0!</v>
      </c>
      <c r="T24" s="313" t="e">
        <f t="shared" si="9"/>
        <v>#DIV/0!</v>
      </c>
      <c r="U24" s="325" t="e">
        <f t="shared" si="2"/>
        <v>#DIV/0!</v>
      </c>
      <c r="V24" s="326">
        <f t="shared" si="5"/>
        <v>1</v>
      </c>
      <c r="W24" s="311">
        <f>(SUM($V$7:V24))/V24</f>
        <v>4</v>
      </c>
      <c r="X24" s="313">
        <f t="shared" si="10"/>
        <v>22</v>
      </c>
      <c r="Y24" s="327">
        <f t="shared" si="7"/>
        <v>22</v>
      </c>
    </row>
    <row r="25" spans="1:25" ht="15" customHeight="1" x14ac:dyDescent="0.25">
      <c r="A25" s="121">
        <v>19</v>
      </c>
      <c r="B25" s="256">
        <f t="shared" si="0"/>
        <v>1</v>
      </c>
      <c r="C25" s="117">
        <v>404</v>
      </c>
      <c r="D25" s="121" t="str">
        <f>IF(ISERROR(VLOOKUP(C25,FSGT4_Inscr!$B$7:$K$94,2,FALSE))=TRUE,VLOOKUP(C25,FSGT5_Inscr!$B$7:$K$74,2,FALSE),(VLOOKUP(C25,FSGT4_Inscr!$B$7:$K$94,2,FALSE)))</f>
        <v>ZACCHIA</v>
      </c>
      <c r="E25" s="121" t="str">
        <f>IF(ISERROR(VLOOKUP(C25,FSGT4_Inscr!$B$7:$K$94,3,FALSE))=TRUE,VLOOKUP(C25,FSGT5_Inscr!$B$7:$K$74,3,FALSE),(VLOOKUP(C25,FSGT4_Inscr!$B$7:$K$94,3,FALSE)))</f>
        <v>Tony</v>
      </c>
      <c r="F25" s="121" t="str">
        <f>IF(ISERROR(VLOOKUP(C25,FSGT4_Inscr!$B$7:$K$94,4,FALSE))=TRUE,VLOOKUP(C25,FSGT5_Inscr!$B$7:$K$74,4,FALSE),(VLOOKUP(C25,FSGT4_Inscr!$B$7:$K$94,4,FALSE)))</f>
        <v>St-Marcel</v>
      </c>
      <c r="G25" s="121">
        <f>IF(ISERROR(VLOOKUP(C25,FSGT4_Inscr!$B$7:$K$94,5,FALSE))=TRUE,VLOOKUP(C25,FSGT5_Inscr!$B$7:$K$74,5,FALSE),(VLOOKUP(C25,FSGT4_Inscr!$B$7:$K$94,5,FALSE)))</f>
        <v>71</v>
      </c>
      <c r="H25" s="121">
        <f>IF(ISERROR(VLOOKUP(C25,FSGT4_Inscr!$B$7:$K$94,6,FALSE))=TRUE,VLOOKUP(C25,FSGT5_Inscr!$B$7:$K$74,6,FALSE),(VLOOKUP(C25,FSGT4_Inscr!$B$7:$K$94,6,FALSE)))</f>
        <v>0</v>
      </c>
      <c r="I25" s="121">
        <f>IF(ISERROR(VLOOKUP(C25,FSGT4_Inscr!$B$7:$K$94,7,FALSE))=TRUE,VLOOKUP(C25,FSGT5_Inscr!$B$7:$K$74,7,FALSE),(VLOOKUP(C25,FSGT4_Inscr!$B$7:$K$94,7,FALSE)))</f>
        <v>5</v>
      </c>
      <c r="J25" s="121">
        <f>IF(ISERROR(VLOOKUP(C25,FSGT4_Inscr!$B$7:$K$94,8,FALSE))=TRUE,VLOOKUP(C25,FSGT5_Inscr!$B$7:$K$74,8,FALSE),(VLOOKUP(C25,FSGT4_Inscr!$B$7:$K$94,8,FALSE)))</f>
        <v>0</v>
      </c>
      <c r="K25" s="121">
        <f>IF(ISERROR(VLOOKUP(C25,FSGT4_Inscr!$B$7:$K$94,9,FALSE))=TRUE,VLOOKUP(C25,FSGT5_Inscr!$B$7:$K$74,9,FALSE),(VLOOKUP(C25,FSGT4_Inscr!$B$7:$K$94,9,FALSE)))</f>
        <v>0</v>
      </c>
      <c r="M25" s="460" t="e">
        <f t="shared" si="3"/>
        <v>#DIV/0!</v>
      </c>
      <c r="N25" s="461"/>
      <c r="O25" s="251">
        <f t="shared" si="8"/>
        <v>14</v>
      </c>
      <c r="P25" s="139"/>
      <c r="Q25" s="261"/>
      <c r="R25" s="262">
        <f t="shared" si="1"/>
        <v>0</v>
      </c>
      <c r="S25" s="303" t="e">
        <f>(SUM($R$7:R25)/R25)</f>
        <v>#DIV/0!</v>
      </c>
      <c r="T25" s="313" t="e">
        <f t="shared" si="9"/>
        <v>#DIV/0!</v>
      </c>
      <c r="U25" s="325" t="e">
        <f t="shared" si="2"/>
        <v>#DIV/0!</v>
      </c>
      <c r="V25" s="326">
        <f t="shared" si="5"/>
        <v>1</v>
      </c>
      <c r="W25" s="311">
        <f>(SUM($V$7:V25))/V25</f>
        <v>5</v>
      </c>
      <c r="X25" s="313">
        <f t="shared" si="10"/>
        <v>21</v>
      </c>
      <c r="Y25" s="327">
        <f t="shared" si="7"/>
        <v>21</v>
      </c>
    </row>
    <row r="26" spans="1:25" ht="15" customHeight="1" x14ac:dyDescent="0.25">
      <c r="A26" s="121">
        <v>20</v>
      </c>
      <c r="B26" s="256">
        <f t="shared" si="0"/>
        <v>1</v>
      </c>
      <c r="C26" s="117">
        <v>412</v>
      </c>
      <c r="D26" s="121" t="str">
        <f>IF(ISERROR(VLOOKUP(C26,FSGT4_Inscr!$B$7:$K$94,2,FALSE))=TRUE,VLOOKUP(C26,FSGT5_Inscr!$B$7:$K$74,2,FALSE),(VLOOKUP(C26,FSGT4_Inscr!$B$7:$K$94,2,FALSE)))</f>
        <v>PIFFAUT</v>
      </c>
      <c r="E26" s="121" t="str">
        <f>IF(ISERROR(VLOOKUP(C26,FSGT4_Inscr!$B$7:$K$94,3,FALSE))=TRUE,VLOOKUP(C26,FSGT5_Inscr!$B$7:$K$74,3,FALSE),(VLOOKUP(C26,FSGT4_Inscr!$B$7:$K$94,3,FALSE)))</f>
        <v>Michel</v>
      </c>
      <c r="F26" s="121" t="str">
        <f>IF(ISERROR(VLOOKUP(C26,FSGT4_Inscr!$B$7:$K$94,4,FALSE))=TRUE,VLOOKUP(C26,FSGT5_Inscr!$B$7:$K$74,4,FALSE),(VLOOKUP(C26,FSGT4_Inscr!$B$7:$K$94,4,FALSE)))</f>
        <v>VS Chalon</v>
      </c>
      <c r="G26" s="121">
        <f>IF(ISERROR(VLOOKUP(C26,FSGT4_Inscr!$B$7:$K$94,5,FALSE))=TRUE,VLOOKUP(C26,FSGT5_Inscr!$B$7:$K$74,5,FALSE),(VLOOKUP(C26,FSGT4_Inscr!$B$7:$K$94,5,FALSE)))</f>
        <v>71</v>
      </c>
      <c r="H26" s="121">
        <f>IF(ISERROR(VLOOKUP(C26,FSGT4_Inscr!$B$7:$K$94,6,FALSE))=TRUE,VLOOKUP(C26,FSGT5_Inscr!$B$7:$K$74,6,FALSE),(VLOOKUP(C26,FSGT4_Inscr!$B$7:$K$94,6,FALSE)))</f>
        <v>0</v>
      </c>
      <c r="I26" s="121">
        <f>IF(ISERROR(VLOOKUP(C26,FSGT4_Inscr!$B$7:$K$94,7,FALSE))=TRUE,VLOOKUP(C26,FSGT5_Inscr!$B$7:$K$74,7,FALSE),(VLOOKUP(C26,FSGT4_Inscr!$B$7:$K$94,7,FALSE)))</f>
        <v>5</v>
      </c>
      <c r="J26" s="121">
        <f>IF(ISERROR(VLOOKUP(C26,FSGT4_Inscr!$B$7:$K$94,8,FALSE))=TRUE,VLOOKUP(C26,FSGT5_Inscr!$B$7:$K$74,8,FALSE),(VLOOKUP(C26,FSGT4_Inscr!$B$7:$K$94,8,FALSE)))</f>
        <v>0</v>
      </c>
      <c r="K26" s="121">
        <f>IF(ISERROR(VLOOKUP(C26,FSGT4_Inscr!$B$7:$K$94,9,FALSE))=TRUE,VLOOKUP(C26,FSGT5_Inscr!$B$7:$K$74,9,FALSE),(VLOOKUP(C26,FSGT4_Inscr!$B$7:$K$94,9,FALSE)))</f>
        <v>0</v>
      </c>
      <c r="M26" s="460" t="e">
        <f t="shared" si="3"/>
        <v>#DIV/0!</v>
      </c>
      <c r="N26" s="461"/>
      <c r="O26" s="251">
        <f t="shared" si="8"/>
        <v>12</v>
      </c>
      <c r="P26" s="139"/>
      <c r="Q26" s="261"/>
      <c r="R26" s="262">
        <f t="shared" si="1"/>
        <v>0</v>
      </c>
      <c r="S26" s="303" t="e">
        <f>(SUM($R$7:R26)/R26)</f>
        <v>#DIV/0!</v>
      </c>
      <c r="T26" s="313" t="e">
        <f t="shared" si="9"/>
        <v>#DIV/0!</v>
      </c>
      <c r="U26" s="325" t="e">
        <f t="shared" si="2"/>
        <v>#DIV/0!</v>
      </c>
      <c r="V26" s="326">
        <f t="shared" si="5"/>
        <v>1</v>
      </c>
      <c r="W26" s="311">
        <f>(SUM($V$7:V26))/V26</f>
        <v>6</v>
      </c>
      <c r="X26" s="313">
        <f t="shared" si="10"/>
        <v>20</v>
      </c>
      <c r="Y26" s="327">
        <f t="shared" si="7"/>
        <v>20</v>
      </c>
    </row>
    <row r="27" spans="1:25" ht="15" customHeight="1" x14ac:dyDescent="0.25">
      <c r="A27" s="121">
        <v>21</v>
      </c>
      <c r="B27" s="256">
        <f t="shared" si="0"/>
        <v>1</v>
      </c>
      <c r="C27" s="117">
        <v>419</v>
      </c>
      <c r="D27" s="121" t="str">
        <f>IF(ISERROR(VLOOKUP(C27,FSGT4_Inscr!$B$7:$K$94,2,FALSE))=TRUE,VLOOKUP(C27,FSGT5_Inscr!$B$7:$K$74,2,FALSE),(VLOOKUP(C27,FSGT4_Inscr!$B$7:$K$94,2,FALSE)))</f>
        <v>DION</v>
      </c>
      <c r="E27" s="121" t="str">
        <f>IF(ISERROR(VLOOKUP(C27,FSGT4_Inscr!$B$7:$K$94,3,FALSE))=TRUE,VLOOKUP(C27,FSGT5_Inscr!$B$7:$K$74,3,FALSE),(VLOOKUP(C27,FSGT4_Inscr!$B$7:$K$94,3,FALSE)))</f>
        <v>David</v>
      </c>
      <c r="F27" s="121" t="str">
        <f>IF(ISERROR(VLOOKUP(C27,FSGT4_Inscr!$B$7:$K$94,4,FALSE))=TRUE,VLOOKUP(C27,FSGT5_Inscr!$B$7:$K$74,4,FALSE),(VLOOKUP(C27,FSGT4_Inscr!$B$7:$K$94,4,FALSE)))</f>
        <v>St-Martin en Br.</v>
      </c>
      <c r="G27" s="121">
        <f>IF(ISERROR(VLOOKUP(C27,FSGT4_Inscr!$B$7:$K$94,5,FALSE))=TRUE,VLOOKUP(C27,FSGT5_Inscr!$B$7:$K$74,5,FALSE),(VLOOKUP(C27,FSGT4_Inscr!$B$7:$K$94,5,FALSE)))</f>
        <v>71</v>
      </c>
      <c r="H27" s="121" t="e">
        <f>IF(ISERROR(VLOOKUP(C27,FSGT4_Inscr!$B$7:$K$94,6,FALSE))=TRUE,VLOOKUP(C27,FSGT5_Inscr!$B$7:$K$74,6,FALSE),(VLOOKUP(C27,FSGT4_Inscr!$B$7:$K$94,6,FALSE)))</f>
        <v>#N/A</v>
      </c>
      <c r="I27" s="121">
        <f>IF(ISERROR(VLOOKUP(C27,FSGT4_Inscr!$B$7:$K$94,7,FALSE))=TRUE,VLOOKUP(C27,FSGT5_Inscr!$B$7:$K$74,7,FALSE),(VLOOKUP(C27,FSGT4_Inscr!$B$7:$K$94,7,FALSE)))</f>
        <v>5</v>
      </c>
      <c r="J27" s="121" t="e">
        <f>IF(ISERROR(VLOOKUP(C27,FSGT4_Inscr!$B$7:$K$94,8,FALSE))=TRUE,VLOOKUP(C27,FSGT5_Inscr!$B$7:$K$74,8,FALSE),(VLOOKUP(C27,FSGT4_Inscr!$B$7:$K$94,8,FALSE)))</f>
        <v>#N/A</v>
      </c>
      <c r="K27" s="121" t="e">
        <f>IF(ISERROR(VLOOKUP(C27,FSGT4_Inscr!$B$7:$K$94,9,FALSE))=TRUE,VLOOKUP(C27,FSGT5_Inscr!$B$7:$K$74,9,FALSE),(VLOOKUP(C27,FSGT4_Inscr!$B$7:$K$94,9,FALSE)))</f>
        <v>#N/A</v>
      </c>
      <c r="M27" s="460" t="e">
        <f t="shared" si="3"/>
        <v>#DIV/0!</v>
      </c>
      <c r="N27" s="461"/>
      <c r="O27" s="251">
        <f t="shared" si="8"/>
        <v>10</v>
      </c>
      <c r="P27" s="139"/>
      <c r="Q27" s="261"/>
      <c r="R27" s="262">
        <f t="shared" si="1"/>
        <v>0</v>
      </c>
      <c r="S27" s="303" t="e">
        <f>(SUM($R$7:R27)/R27)</f>
        <v>#DIV/0!</v>
      </c>
      <c r="T27" s="313" t="e">
        <f t="shared" si="9"/>
        <v>#DIV/0!</v>
      </c>
      <c r="U27" s="325" t="e">
        <f t="shared" si="2"/>
        <v>#DIV/0!</v>
      </c>
      <c r="V27" s="326">
        <f t="shared" si="5"/>
        <v>1</v>
      </c>
      <c r="W27" s="311">
        <f>(SUM($V$7:V27))/V27</f>
        <v>7</v>
      </c>
      <c r="X27" s="313">
        <f t="shared" si="10"/>
        <v>19</v>
      </c>
      <c r="Y27" s="327">
        <f t="shared" si="7"/>
        <v>19</v>
      </c>
    </row>
    <row r="28" spans="1:25" ht="15" customHeight="1" x14ac:dyDescent="0.25">
      <c r="A28" s="121">
        <v>22</v>
      </c>
      <c r="B28" s="256">
        <f t="shared" si="0"/>
        <v>1</v>
      </c>
      <c r="C28" s="117">
        <v>417</v>
      </c>
      <c r="D28" s="121" t="str">
        <f>IF(ISERROR(VLOOKUP(C28,FSGT4_Inscr!$B$7:$K$94,2,FALSE))=TRUE,VLOOKUP(C28,FSGT5_Inscr!$B$7:$K$74,2,FALSE),(VLOOKUP(C28,FSGT4_Inscr!$B$7:$K$94,2,FALSE)))</f>
        <v>BRUZZONI</v>
      </c>
      <c r="E28" s="121" t="str">
        <f>IF(ISERROR(VLOOKUP(C28,FSGT4_Inscr!$B$7:$K$94,3,FALSE))=TRUE,VLOOKUP(C28,FSGT5_Inscr!$B$7:$K$74,3,FALSE),(VLOOKUP(C28,FSGT4_Inscr!$B$7:$K$94,3,FALSE)))</f>
        <v>Stéphane</v>
      </c>
      <c r="F28" s="121" t="str">
        <f>IF(ISERROR(VLOOKUP(C28,FSGT4_Inscr!$B$7:$K$94,4,FALSE))=TRUE,VLOOKUP(C28,FSGT5_Inscr!$B$7:$K$74,4,FALSE),(VLOOKUP(C28,FSGT4_Inscr!$B$7:$K$94,4,FALSE)))</f>
        <v>Sanvignes</v>
      </c>
      <c r="G28" s="121">
        <f>IF(ISERROR(VLOOKUP(C28,FSGT4_Inscr!$B$7:$K$94,5,FALSE))=TRUE,VLOOKUP(C28,FSGT5_Inscr!$B$7:$K$74,5,FALSE),(VLOOKUP(C28,FSGT4_Inscr!$B$7:$K$94,5,FALSE)))</f>
        <v>71</v>
      </c>
      <c r="H28" s="121">
        <f>IF(ISERROR(VLOOKUP(C28,FSGT4_Inscr!$B$7:$K$94,6,FALSE))=TRUE,VLOOKUP(C28,FSGT5_Inscr!$B$7:$K$74,6,FALSE),(VLOOKUP(C28,FSGT4_Inscr!$B$7:$K$94,6,FALSE)))</f>
        <v>0</v>
      </c>
      <c r="I28" s="121">
        <f>IF(ISERROR(VLOOKUP(C28,FSGT4_Inscr!$B$7:$K$94,7,FALSE))=TRUE,VLOOKUP(C28,FSGT5_Inscr!$B$7:$K$74,7,FALSE),(VLOOKUP(C28,FSGT4_Inscr!$B$7:$K$94,7,FALSE)))</f>
        <v>5</v>
      </c>
      <c r="J28" s="121">
        <f>IF(ISERROR(VLOOKUP(C28,FSGT4_Inscr!$B$7:$K$94,8,FALSE))=TRUE,VLOOKUP(C28,FSGT5_Inscr!$B$7:$K$74,8,FALSE),(VLOOKUP(C28,FSGT4_Inscr!$B$7:$K$94,8,FALSE)))</f>
        <v>0</v>
      </c>
      <c r="K28" s="121">
        <f>IF(ISERROR(VLOOKUP(C28,FSGT4_Inscr!$B$7:$K$94,9,FALSE))=TRUE,VLOOKUP(C28,FSGT5_Inscr!$B$7:$K$74,9,FALSE),(VLOOKUP(C28,FSGT4_Inscr!$B$7:$K$94,9,FALSE)))</f>
        <v>0</v>
      </c>
      <c r="M28" s="460" t="e">
        <f t="shared" si="3"/>
        <v>#DIV/0!</v>
      </c>
      <c r="N28" s="461"/>
      <c r="O28" s="251">
        <f t="shared" si="8"/>
        <v>8</v>
      </c>
      <c r="P28" s="139"/>
      <c r="Q28" s="261"/>
      <c r="R28" s="262">
        <f t="shared" si="1"/>
        <v>0</v>
      </c>
      <c r="S28" s="303" t="e">
        <f>(SUM($R$7:R28)/R28)</f>
        <v>#DIV/0!</v>
      </c>
      <c r="T28" s="313" t="e">
        <f t="shared" si="9"/>
        <v>#DIV/0!</v>
      </c>
      <c r="U28" s="325" t="e">
        <f t="shared" si="2"/>
        <v>#DIV/0!</v>
      </c>
      <c r="V28" s="326">
        <f t="shared" si="5"/>
        <v>1</v>
      </c>
      <c r="W28" s="311">
        <f>(SUM($V$7:V28))/V28</f>
        <v>8</v>
      </c>
      <c r="X28" s="313">
        <f t="shared" si="10"/>
        <v>18</v>
      </c>
      <c r="Y28" s="327">
        <f t="shared" si="7"/>
        <v>18</v>
      </c>
    </row>
    <row r="29" spans="1:25" ht="15" customHeight="1" x14ac:dyDescent="0.25">
      <c r="A29" s="121">
        <v>23</v>
      </c>
      <c r="B29" s="256">
        <f t="shared" si="0"/>
        <v>1</v>
      </c>
      <c r="C29" s="117">
        <v>410</v>
      </c>
      <c r="D29" s="121" t="str">
        <f>IF(ISERROR(VLOOKUP(C29,FSGT4_Inscr!$B$7:$K$94,2,FALSE))=TRUE,VLOOKUP(C29,FSGT5_Inscr!$B$7:$K$74,2,FALSE),(VLOOKUP(C29,FSGT4_Inscr!$B$7:$K$94,2,FALSE)))</f>
        <v>LEGER</v>
      </c>
      <c r="E29" s="121" t="str">
        <f>IF(ISERROR(VLOOKUP(C29,FSGT4_Inscr!$B$7:$K$94,3,FALSE))=TRUE,VLOOKUP(C29,FSGT5_Inscr!$B$7:$K$74,3,FALSE),(VLOOKUP(C29,FSGT4_Inscr!$B$7:$K$94,3,FALSE)))</f>
        <v>Mickael</v>
      </c>
      <c r="F29" s="121" t="str">
        <f>IF(ISERROR(VLOOKUP(C29,FSGT4_Inscr!$B$7:$K$94,4,FALSE))=TRUE,VLOOKUP(C29,FSGT5_Inscr!$B$7:$K$74,4,FALSE),(VLOOKUP(C29,FSGT4_Inscr!$B$7:$K$94,4,FALSE)))</f>
        <v>St-Martin en Br.</v>
      </c>
      <c r="G29" s="121">
        <f>IF(ISERROR(VLOOKUP(C29,FSGT4_Inscr!$B$7:$K$94,5,FALSE))=TRUE,VLOOKUP(C29,FSGT5_Inscr!$B$7:$K$74,5,FALSE),(VLOOKUP(C29,FSGT4_Inscr!$B$7:$K$94,5,FALSE)))</f>
        <v>71</v>
      </c>
      <c r="H29" s="121">
        <f>IF(ISERROR(VLOOKUP(C29,FSGT4_Inscr!$B$7:$K$94,6,FALSE))=TRUE,VLOOKUP(C29,FSGT5_Inscr!$B$7:$K$74,6,FALSE),(VLOOKUP(C29,FSGT4_Inscr!$B$7:$K$94,6,FALSE)))</f>
        <v>0</v>
      </c>
      <c r="I29" s="121">
        <f>IF(ISERROR(VLOOKUP(C29,FSGT4_Inscr!$B$7:$K$94,7,FALSE))=TRUE,VLOOKUP(C29,FSGT5_Inscr!$B$7:$K$74,7,FALSE),(VLOOKUP(C29,FSGT4_Inscr!$B$7:$K$94,7,FALSE)))</f>
        <v>5</v>
      </c>
      <c r="J29" s="121">
        <f>IF(ISERROR(VLOOKUP(C29,FSGT4_Inscr!$B$7:$K$94,8,FALSE))=TRUE,VLOOKUP(C29,FSGT5_Inscr!$B$7:$K$74,8,FALSE),(VLOOKUP(C29,FSGT4_Inscr!$B$7:$K$94,8,FALSE)))</f>
        <v>0</v>
      </c>
      <c r="K29" s="121">
        <f>IF(ISERROR(VLOOKUP(C29,FSGT4_Inscr!$B$7:$K$94,9,FALSE))=TRUE,VLOOKUP(C29,FSGT5_Inscr!$B$7:$K$74,9,FALSE),(VLOOKUP(C29,FSGT4_Inscr!$B$7:$K$94,9,FALSE)))</f>
        <v>0</v>
      </c>
      <c r="M29" s="460" t="e">
        <f t="shared" si="3"/>
        <v>#DIV/0!</v>
      </c>
      <c r="N29" s="461"/>
      <c r="O29" s="251">
        <f t="shared" si="8"/>
        <v>6</v>
      </c>
      <c r="P29" s="139"/>
      <c r="Q29" s="261"/>
      <c r="R29" s="262">
        <f t="shared" si="1"/>
        <v>0</v>
      </c>
      <c r="S29" s="303" t="e">
        <f>(SUM($R$7:R29)/R29)</f>
        <v>#DIV/0!</v>
      </c>
      <c r="T29" s="313" t="e">
        <f t="shared" si="9"/>
        <v>#DIV/0!</v>
      </c>
      <c r="U29" s="325" t="e">
        <f t="shared" si="2"/>
        <v>#DIV/0!</v>
      </c>
      <c r="V29" s="326">
        <f t="shared" si="5"/>
        <v>1</v>
      </c>
      <c r="W29" s="311">
        <f>(SUM($V$7:V29))/V29</f>
        <v>9</v>
      </c>
      <c r="X29" s="313">
        <f t="shared" si="10"/>
        <v>17</v>
      </c>
      <c r="Y29" s="327">
        <f t="shared" si="7"/>
        <v>17</v>
      </c>
    </row>
    <row r="30" spans="1:25" ht="15" customHeight="1" x14ac:dyDescent="0.25">
      <c r="A30" s="109">
        <v>26</v>
      </c>
      <c r="B30" s="256">
        <f t="shared" si="0"/>
        <v>1</v>
      </c>
      <c r="C30" s="117">
        <v>411</v>
      </c>
      <c r="D30" s="121" t="str">
        <f>IF(ISERROR(VLOOKUP(C30,FSGT4_Inscr!$B$7:$K$94,2,FALSE))=TRUE,VLOOKUP(C30,FSGT5_Inscr!$B$7:$K$74,2,FALSE),(VLOOKUP(C30,FSGT4_Inscr!$B$7:$K$94,2,FALSE)))</f>
        <v>BONIN</v>
      </c>
      <c r="E30" s="121" t="str">
        <f>IF(ISERROR(VLOOKUP(C30,FSGT4_Inscr!$B$7:$K$94,3,FALSE))=TRUE,VLOOKUP(C30,FSGT5_Inscr!$B$7:$K$74,3,FALSE),(VLOOKUP(C30,FSGT4_Inscr!$B$7:$K$94,3,FALSE)))</f>
        <v>Lionel</v>
      </c>
      <c r="F30" s="121" t="str">
        <f>IF(ISERROR(VLOOKUP(C30,FSGT4_Inscr!$B$7:$K$94,4,FALSE))=TRUE,VLOOKUP(C30,FSGT5_Inscr!$B$7:$K$74,4,FALSE),(VLOOKUP(C30,FSGT4_Inscr!$B$7:$K$94,4,FALSE)))</f>
        <v>Verdun</v>
      </c>
      <c r="G30" s="121">
        <f>IF(ISERROR(VLOOKUP(C30,FSGT4_Inscr!$B$7:$K$94,5,FALSE))=TRUE,VLOOKUP(C30,FSGT5_Inscr!$B$7:$K$74,5,FALSE),(VLOOKUP(C30,FSGT4_Inscr!$B$7:$K$94,5,FALSE)))</f>
        <v>71</v>
      </c>
      <c r="H30" s="121">
        <f>IF(ISERROR(VLOOKUP(C30,FSGT4_Inscr!$B$7:$K$94,6,FALSE))=TRUE,VLOOKUP(C30,FSGT5_Inscr!$B$7:$K$74,6,FALSE),(VLOOKUP(C30,FSGT4_Inscr!$B$7:$K$94,6,FALSE)))</f>
        <v>0</v>
      </c>
      <c r="I30" s="121">
        <f>IF(ISERROR(VLOOKUP(C30,FSGT4_Inscr!$B$7:$K$94,7,FALSE))=TRUE,VLOOKUP(C30,FSGT5_Inscr!$B$7:$K$74,7,FALSE),(VLOOKUP(C30,FSGT4_Inscr!$B$7:$K$94,7,FALSE)))</f>
        <v>5</v>
      </c>
      <c r="J30" s="121">
        <f>IF(ISERROR(VLOOKUP(C30,FSGT4_Inscr!$B$7:$K$94,8,FALSE))=TRUE,VLOOKUP(C30,FSGT5_Inscr!$B$7:$K$74,8,FALSE),(VLOOKUP(C30,FSGT4_Inscr!$B$7:$K$94,8,FALSE)))</f>
        <v>0</v>
      </c>
      <c r="K30" s="121">
        <f>IF(ISERROR(VLOOKUP(C30,FSGT4_Inscr!$B$7:$K$94,9,FALSE))=TRUE,VLOOKUP(C30,FSGT5_Inscr!$B$7:$K$74,9,FALSE),(VLOOKUP(C30,FSGT4_Inscr!$B$7:$K$94,9,FALSE)))</f>
        <v>0</v>
      </c>
      <c r="M30" s="460" t="e">
        <f t="shared" si="3"/>
        <v>#DIV/0!</v>
      </c>
      <c r="N30" s="461"/>
      <c r="O30" s="251">
        <f t="shared" si="8"/>
        <v>4</v>
      </c>
      <c r="P30" s="139"/>
      <c r="Q30" s="261"/>
      <c r="R30" s="262">
        <f t="shared" si="1"/>
        <v>0</v>
      </c>
      <c r="S30" s="303" t="e">
        <f>(SUM($R$7:R30)/R30)</f>
        <v>#DIV/0!</v>
      </c>
      <c r="T30" s="313" t="e">
        <f t="shared" si="9"/>
        <v>#DIV/0!</v>
      </c>
      <c r="U30" s="325" t="e">
        <f t="shared" si="2"/>
        <v>#DIV/0!</v>
      </c>
      <c r="V30" s="326">
        <f t="shared" si="5"/>
        <v>1</v>
      </c>
      <c r="W30" s="311">
        <f>(SUM($V$7:V30))/V30</f>
        <v>10</v>
      </c>
      <c r="X30" s="313">
        <f t="shared" si="10"/>
        <v>16</v>
      </c>
      <c r="Y30" s="327">
        <f t="shared" si="7"/>
        <v>16</v>
      </c>
    </row>
    <row r="31" spans="1:25" ht="15" customHeight="1" x14ac:dyDescent="0.25">
      <c r="A31" s="109">
        <v>26</v>
      </c>
      <c r="B31" s="256">
        <f t="shared" si="0"/>
        <v>1</v>
      </c>
      <c r="C31" s="117">
        <v>414</v>
      </c>
      <c r="D31" s="121" t="str">
        <f>IF(ISERROR(VLOOKUP(C31,FSGT4_Inscr!$B$7:$K$94,2,FALSE))=TRUE,VLOOKUP(C31,FSGT5_Inscr!$B$7:$K$74,2,FALSE),(VLOOKUP(C31,FSGT4_Inscr!$B$7:$K$94,2,FALSE)))</f>
        <v>MASA</v>
      </c>
      <c r="E31" s="121" t="str">
        <f>IF(ISERROR(VLOOKUP(C31,FSGT4_Inscr!$B$7:$K$94,3,FALSE))=TRUE,VLOOKUP(C31,FSGT5_Inscr!$B$7:$K$74,3,FALSE),(VLOOKUP(C31,FSGT4_Inscr!$B$7:$K$94,3,FALSE)))</f>
        <v>Elliott</v>
      </c>
      <c r="F31" s="121" t="str">
        <f>IF(ISERROR(VLOOKUP(C31,FSGT4_Inscr!$B$7:$K$94,4,FALSE))=TRUE,VLOOKUP(C31,FSGT5_Inscr!$B$7:$K$74,4,FALSE),(VLOOKUP(C31,FSGT4_Inscr!$B$7:$K$94,4,FALSE)))</f>
        <v>Louhans</v>
      </c>
      <c r="G31" s="121">
        <f>IF(ISERROR(VLOOKUP(C31,FSGT4_Inscr!$B$7:$K$94,5,FALSE))=TRUE,VLOOKUP(C31,FSGT5_Inscr!$B$7:$K$74,5,FALSE),(VLOOKUP(C31,FSGT4_Inscr!$B$7:$K$94,5,FALSE)))</f>
        <v>71</v>
      </c>
      <c r="H31" s="121">
        <f>IF(ISERROR(VLOOKUP(C31,FSGT4_Inscr!$B$7:$K$94,6,FALSE))=TRUE,VLOOKUP(C31,FSGT5_Inscr!$B$7:$K$74,6,FALSE),(VLOOKUP(C31,FSGT4_Inscr!$B$7:$K$94,6,FALSE)))</f>
        <v>0</v>
      </c>
      <c r="I31" s="121">
        <f>IF(ISERROR(VLOOKUP(C31,FSGT4_Inscr!$B$7:$K$94,7,FALSE))=TRUE,VLOOKUP(C31,FSGT5_Inscr!$B$7:$K$74,7,FALSE),(VLOOKUP(C31,FSGT4_Inscr!$B$7:$K$94,7,FALSE)))</f>
        <v>5</v>
      </c>
      <c r="J31" s="121">
        <f>IF(ISERROR(VLOOKUP(C31,FSGT4_Inscr!$B$7:$K$94,8,FALSE))=TRUE,VLOOKUP(C31,FSGT5_Inscr!$B$7:$K$74,8,FALSE),(VLOOKUP(C31,FSGT4_Inscr!$B$7:$K$94,8,FALSE)))</f>
        <v>0</v>
      </c>
      <c r="K31" s="121">
        <f>IF(ISERROR(VLOOKUP(C31,FSGT4_Inscr!$B$7:$K$94,9,FALSE))=TRUE,VLOOKUP(C31,FSGT5_Inscr!$B$7:$K$74,9,FALSE),(VLOOKUP(C31,FSGT4_Inscr!$B$7:$K$94,9,FALSE)))</f>
        <v>0</v>
      </c>
      <c r="M31" s="460" t="e">
        <f t="shared" si="3"/>
        <v>#DIV/0!</v>
      </c>
      <c r="N31" s="461"/>
      <c r="O31" s="251">
        <f t="shared" si="8"/>
        <v>2</v>
      </c>
      <c r="P31" s="139"/>
      <c r="Q31" s="261"/>
      <c r="R31" s="262">
        <f t="shared" si="1"/>
        <v>0</v>
      </c>
      <c r="S31" s="303" t="e">
        <f>(SUM($R$7:R31)/R31)</f>
        <v>#DIV/0!</v>
      </c>
      <c r="T31" s="313" t="e">
        <f t="shared" si="9"/>
        <v>#DIV/0!</v>
      </c>
      <c r="U31" s="325" t="e">
        <f t="shared" si="2"/>
        <v>#DIV/0!</v>
      </c>
      <c r="V31" s="326">
        <f t="shared" si="5"/>
        <v>1</v>
      </c>
      <c r="W31" s="311">
        <f>(SUM($V$7:V31))/V31</f>
        <v>11</v>
      </c>
      <c r="X31" s="313">
        <f t="shared" si="10"/>
        <v>15</v>
      </c>
      <c r="Y31" s="327">
        <f t="shared" si="7"/>
        <v>15</v>
      </c>
    </row>
    <row r="32" spans="1:25" ht="15" customHeight="1" x14ac:dyDescent="0.25">
      <c r="A32" s="109">
        <v>26</v>
      </c>
      <c r="B32" s="256">
        <f t="shared" si="0"/>
        <v>1</v>
      </c>
      <c r="C32" s="117">
        <v>406</v>
      </c>
      <c r="D32" s="121" t="str">
        <f>IF(ISERROR(VLOOKUP(C32,FSGT4_Inscr!$B$7:$K$94,2,FALSE))=TRUE,VLOOKUP(C32,FSGT5_Inscr!$B$7:$K$74,2,FALSE),(VLOOKUP(C32,FSGT4_Inscr!$B$7:$K$94,2,FALSE)))</f>
        <v>BERLAND</v>
      </c>
      <c r="E32" s="121" t="str">
        <f>IF(ISERROR(VLOOKUP(C32,FSGT4_Inscr!$B$7:$K$94,3,FALSE))=TRUE,VLOOKUP(C32,FSGT5_Inscr!$B$7:$K$74,3,FALSE),(VLOOKUP(C32,FSGT4_Inscr!$B$7:$K$94,3,FALSE)))</f>
        <v>Nicolas</v>
      </c>
      <c r="F32" s="121" t="str">
        <f>IF(ISERROR(VLOOKUP(C32,FSGT4_Inscr!$B$7:$K$94,4,FALSE))=TRUE,VLOOKUP(C32,FSGT5_Inscr!$B$7:$K$74,4,FALSE),(VLOOKUP(C32,FSGT4_Inscr!$B$7:$K$94,4,FALSE)))</f>
        <v>St-Martin en Br.</v>
      </c>
      <c r="G32" s="121">
        <f>IF(ISERROR(VLOOKUP(C32,FSGT4_Inscr!$B$7:$K$94,5,FALSE))=TRUE,VLOOKUP(C32,FSGT5_Inscr!$B$7:$K$74,5,FALSE),(VLOOKUP(C32,FSGT4_Inscr!$B$7:$K$94,5,FALSE)))</f>
        <v>71</v>
      </c>
      <c r="H32" s="121">
        <f>IF(ISERROR(VLOOKUP(C32,FSGT4_Inscr!$B$7:$K$94,6,FALSE))=TRUE,VLOOKUP(C32,FSGT5_Inscr!$B$7:$K$74,6,FALSE),(VLOOKUP(C32,FSGT4_Inscr!$B$7:$K$94,6,FALSE)))</f>
        <v>0</v>
      </c>
      <c r="I32" s="121">
        <f>IF(ISERROR(VLOOKUP(C32,FSGT4_Inscr!$B$7:$K$94,7,FALSE))=TRUE,VLOOKUP(C32,FSGT5_Inscr!$B$7:$K$74,7,FALSE),(VLOOKUP(C32,FSGT4_Inscr!$B$7:$K$94,7,FALSE)))</f>
        <v>5</v>
      </c>
      <c r="J32" s="121">
        <f>IF(ISERROR(VLOOKUP(C32,FSGT4_Inscr!$B$7:$K$94,8,FALSE))=TRUE,VLOOKUP(C32,FSGT5_Inscr!$B$7:$K$74,8,FALSE),(VLOOKUP(C32,FSGT4_Inscr!$B$7:$K$94,8,FALSE)))</f>
        <v>0</v>
      </c>
      <c r="K32" s="121">
        <f>IF(ISERROR(VLOOKUP(C32,FSGT4_Inscr!$B$7:$K$94,9,FALSE))=TRUE,VLOOKUP(C32,FSGT5_Inscr!$B$7:$K$74,9,FALSE),(VLOOKUP(C32,FSGT4_Inscr!$B$7:$K$94,9,FALSE)))</f>
        <v>0</v>
      </c>
      <c r="M32" s="460" t="e">
        <f t="shared" si="3"/>
        <v>#DIV/0!</v>
      </c>
      <c r="N32" s="461"/>
      <c r="O32" s="251">
        <f t="shared" si="8"/>
        <v>0</v>
      </c>
      <c r="P32" s="139"/>
      <c r="Q32" s="261"/>
      <c r="R32" s="262">
        <f t="shared" si="1"/>
        <v>0</v>
      </c>
      <c r="S32" s="303" t="e">
        <f>(SUM($R$7:R32)/R32)</f>
        <v>#DIV/0!</v>
      </c>
      <c r="T32" s="313" t="e">
        <f t="shared" si="9"/>
        <v>#DIV/0!</v>
      </c>
      <c r="U32" s="325" t="e">
        <f t="shared" si="2"/>
        <v>#DIV/0!</v>
      </c>
      <c r="V32" s="326">
        <f t="shared" si="5"/>
        <v>1</v>
      </c>
      <c r="W32" s="311">
        <f>(SUM($V$7:V32))/V32</f>
        <v>12</v>
      </c>
      <c r="X32" s="313">
        <f t="shared" si="10"/>
        <v>14</v>
      </c>
      <c r="Y32" s="327">
        <f t="shared" si="7"/>
        <v>14</v>
      </c>
    </row>
    <row r="33" spans="1:25" ht="15" customHeight="1" x14ac:dyDescent="0.25">
      <c r="A33" s="109">
        <v>27</v>
      </c>
      <c r="B33" s="256">
        <f t="shared" si="0"/>
        <v>1</v>
      </c>
      <c r="C33" s="117">
        <v>405</v>
      </c>
      <c r="D33" s="121" t="str">
        <f>IF(ISERROR(VLOOKUP(C33,FSGT4_Inscr!$B$7:$K$94,2,FALSE))=TRUE,VLOOKUP(C33,FSGT5_Inscr!$B$7:$K$74,2,FALSE),(VLOOKUP(C33,FSGT4_Inscr!$B$7:$K$94,2,FALSE)))</f>
        <v>BONIN</v>
      </c>
      <c r="E33" s="121" t="str">
        <f>IF(ISERROR(VLOOKUP(C33,FSGT4_Inscr!$B$7:$K$94,3,FALSE))=TRUE,VLOOKUP(C33,FSGT5_Inscr!$B$7:$K$74,3,FALSE),(VLOOKUP(C33,FSGT4_Inscr!$B$7:$K$94,3,FALSE)))</f>
        <v>Gilbert</v>
      </c>
      <c r="F33" s="121" t="str">
        <f>IF(ISERROR(VLOOKUP(C33,FSGT4_Inscr!$B$7:$K$94,4,FALSE))=TRUE,VLOOKUP(C33,FSGT5_Inscr!$B$7:$K$74,4,FALSE),(VLOOKUP(C33,FSGT4_Inscr!$B$7:$K$94,4,FALSE)))</f>
        <v>Creusot VS</v>
      </c>
      <c r="G33" s="121">
        <f>IF(ISERROR(VLOOKUP(C33,FSGT4_Inscr!$B$7:$K$94,5,FALSE))=TRUE,VLOOKUP(C33,FSGT5_Inscr!$B$7:$K$74,5,FALSE),(VLOOKUP(C33,FSGT4_Inscr!$B$7:$K$94,5,FALSE)))</f>
        <v>71</v>
      </c>
      <c r="H33" s="121">
        <f>IF(ISERROR(VLOOKUP(C33,FSGT4_Inscr!$B$7:$K$94,6,FALSE))=TRUE,VLOOKUP(C33,FSGT5_Inscr!$B$7:$K$74,6,FALSE),(VLOOKUP(C33,FSGT4_Inscr!$B$7:$K$94,6,FALSE)))</f>
        <v>0</v>
      </c>
      <c r="I33" s="121">
        <f>IF(ISERROR(VLOOKUP(C33,FSGT4_Inscr!$B$7:$K$94,7,FALSE))=TRUE,VLOOKUP(C33,FSGT5_Inscr!$B$7:$K$74,7,FALSE),(VLOOKUP(C33,FSGT4_Inscr!$B$7:$K$94,7,FALSE)))</f>
        <v>5</v>
      </c>
      <c r="J33" s="121">
        <f>IF(ISERROR(VLOOKUP(C33,FSGT4_Inscr!$B$7:$K$94,8,FALSE))=TRUE,VLOOKUP(C33,FSGT5_Inscr!$B$7:$K$74,8,FALSE),(VLOOKUP(C33,FSGT4_Inscr!$B$7:$K$94,8,FALSE)))</f>
        <v>0</v>
      </c>
      <c r="K33" s="121">
        <f>IF(ISERROR(VLOOKUP(C33,FSGT4_Inscr!$B$7:$K$94,9,FALSE))=TRUE,VLOOKUP(C33,FSGT5_Inscr!$B$7:$K$74,9,FALSE),(VLOOKUP(C33,FSGT4_Inscr!$B$7:$K$94,9,FALSE)))</f>
        <v>0</v>
      </c>
      <c r="M33" s="460" t="e">
        <f t="shared" si="3"/>
        <v>#DIV/0!</v>
      </c>
      <c r="N33" s="461"/>
      <c r="O33" s="251">
        <f t="shared" si="8"/>
        <v>-2</v>
      </c>
      <c r="P33" s="139"/>
      <c r="Q33" s="261"/>
      <c r="R33" s="262">
        <f t="shared" si="1"/>
        <v>0</v>
      </c>
      <c r="S33" s="303" t="e">
        <f>(SUM($R$7:R33)/R33)</f>
        <v>#DIV/0!</v>
      </c>
      <c r="T33" s="313" t="e">
        <f t="shared" si="9"/>
        <v>#DIV/0!</v>
      </c>
      <c r="U33" s="325" t="e">
        <f t="shared" si="2"/>
        <v>#DIV/0!</v>
      </c>
      <c r="V33" s="326">
        <f t="shared" si="5"/>
        <v>1</v>
      </c>
      <c r="W33" s="311">
        <f>(SUM($V$7:V33))/V33</f>
        <v>13</v>
      </c>
      <c r="X33" s="313">
        <f t="shared" si="10"/>
        <v>13</v>
      </c>
      <c r="Y33" s="327">
        <f t="shared" si="7"/>
        <v>13</v>
      </c>
    </row>
    <row r="34" spans="1:25" ht="15" customHeight="1" x14ac:dyDescent="0.25">
      <c r="A34" s="109">
        <v>28</v>
      </c>
      <c r="B34" s="256">
        <f t="shared" si="0"/>
        <v>1</v>
      </c>
      <c r="C34" s="117">
        <v>415</v>
      </c>
      <c r="D34" s="121" t="str">
        <f>IF(ISERROR(VLOOKUP(C34,FSGT4_Inscr!$B$7:$K$94,2,FALSE))=TRUE,VLOOKUP(C34,FSGT5_Inscr!$B$7:$K$74,2,FALSE),(VLOOKUP(C34,FSGT4_Inscr!$B$7:$K$94,2,FALSE)))</f>
        <v>GONZALES</v>
      </c>
      <c r="E34" s="121" t="str">
        <f>IF(ISERROR(VLOOKUP(C34,FSGT4_Inscr!$B$7:$K$94,3,FALSE))=TRUE,VLOOKUP(C34,FSGT5_Inscr!$B$7:$K$74,3,FALSE),(VLOOKUP(C34,FSGT4_Inscr!$B$7:$K$94,3,FALSE)))</f>
        <v>Gérard</v>
      </c>
      <c r="F34" s="121" t="str">
        <f>IF(ISERROR(VLOOKUP(C34,FSGT4_Inscr!$B$7:$K$94,4,FALSE))=TRUE,VLOOKUP(C34,FSGT5_Inscr!$B$7:$K$74,4,FALSE),(VLOOKUP(C34,FSGT4_Inscr!$B$7:$K$94,4,FALSE)))</f>
        <v>VC Lagnieu</v>
      </c>
      <c r="G34" s="121" t="str">
        <f>IF(ISERROR(VLOOKUP(C34,FSGT4_Inscr!$B$7:$K$94,5,FALSE))=TRUE,VLOOKUP(C34,FSGT5_Inscr!$B$7:$K$74,5,FALSE),(VLOOKUP(C34,FSGT4_Inscr!$B$7:$K$94,5,FALSE)))</f>
        <v>01</v>
      </c>
      <c r="H34" s="121" t="str">
        <f>IF(ISERROR(VLOOKUP(C34,FSGT4_Inscr!$B$7:$K$94,6,FALSE))=TRUE,VLOOKUP(C34,FSGT5_Inscr!$B$7:$K$74,6,FALSE),(VLOOKUP(C34,FSGT4_Inscr!$B$7:$K$94,6,FALSE)))</f>
        <v>*</v>
      </c>
      <c r="I34" s="121">
        <f>IF(ISERROR(VLOOKUP(C34,FSGT4_Inscr!$B$7:$K$94,7,FALSE))=TRUE,VLOOKUP(C34,FSGT5_Inscr!$B$7:$K$74,7,FALSE),(VLOOKUP(C34,FSGT4_Inscr!$B$7:$K$94,7,FALSE)))</f>
        <v>5</v>
      </c>
      <c r="J34" s="121">
        <f>IF(ISERROR(VLOOKUP(C34,FSGT4_Inscr!$B$7:$K$94,8,FALSE))=TRUE,VLOOKUP(C34,FSGT5_Inscr!$B$7:$K$74,8,FALSE),(VLOOKUP(C34,FSGT4_Inscr!$B$7:$K$94,8,FALSE)))</f>
        <v>0</v>
      </c>
      <c r="K34" s="121">
        <f>IF(ISERROR(VLOOKUP(C34,FSGT4_Inscr!$B$7:$K$94,9,FALSE))=TRUE,VLOOKUP(C34,FSGT5_Inscr!$B$7:$K$74,9,FALSE),(VLOOKUP(C34,FSGT4_Inscr!$B$7:$K$94,9,FALSE)))</f>
        <v>0</v>
      </c>
      <c r="M34" s="460" t="e">
        <f t="shared" si="3"/>
        <v>#DIV/0!</v>
      </c>
      <c r="N34" s="461"/>
      <c r="O34" s="251">
        <f t="shared" si="8"/>
        <v>-4</v>
      </c>
      <c r="P34" s="139"/>
      <c r="Q34" s="261"/>
      <c r="R34" s="262">
        <f t="shared" si="1"/>
        <v>0</v>
      </c>
      <c r="S34" s="303" t="e">
        <f>(SUM($R$7:R34)/R34)</f>
        <v>#DIV/0!</v>
      </c>
      <c r="T34" s="313" t="e">
        <f t="shared" si="9"/>
        <v>#DIV/0!</v>
      </c>
      <c r="U34" s="325" t="e">
        <f t="shared" si="2"/>
        <v>#DIV/0!</v>
      </c>
      <c r="V34" s="326">
        <f t="shared" si="5"/>
        <v>1</v>
      </c>
      <c r="W34" s="311">
        <f>(SUM($V$7:V34))/V34</f>
        <v>14</v>
      </c>
      <c r="X34" s="313">
        <f t="shared" si="10"/>
        <v>12</v>
      </c>
      <c r="Y34" s="327">
        <f t="shared" si="7"/>
        <v>12</v>
      </c>
    </row>
    <row r="35" spans="1:25" ht="15" customHeight="1" x14ac:dyDescent="0.25">
      <c r="A35" s="109">
        <v>29</v>
      </c>
      <c r="B35" s="256">
        <f t="shared" si="0"/>
        <v>1</v>
      </c>
      <c r="C35" s="117">
        <v>420</v>
      </c>
      <c r="D35" s="121" t="str">
        <f>IF(ISERROR(VLOOKUP(C35,FSGT4_Inscr!$B$7:$K$94,2,FALSE))=TRUE,VLOOKUP(C35,FSGT5_Inscr!$B$7:$K$74,2,FALSE),(VLOOKUP(C35,FSGT4_Inscr!$B$7:$K$94,2,FALSE)))</f>
        <v>LIMOGE</v>
      </c>
      <c r="E35" s="121" t="str">
        <f>IF(ISERROR(VLOOKUP(C35,FSGT4_Inscr!$B$7:$K$94,3,FALSE))=TRUE,VLOOKUP(C35,FSGT5_Inscr!$B$7:$K$74,3,FALSE),(VLOOKUP(C35,FSGT4_Inscr!$B$7:$K$94,3,FALSE)))</f>
        <v>Christian</v>
      </c>
      <c r="F35" s="121" t="str">
        <f>IF(ISERROR(VLOOKUP(C35,FSGT4_Inscr!$B$7:$K$94,4,FALSE))=TRUE,VLOOKUP(C35,FSGT5_Inscr!$B$7:$K$74,4,FALSE),(VLOOKUP(C35,FSGT4_Inscr!$B$7:$K$94,4,FALSE)))</f>
        <v>Buxy</v>
      </c>
      <c r="G35" s="121">
        <f>IF(ISERROR(VLOOKUP(C35,FSGT4_Inscr!$B$7:$K$94,5,FALSE))=TRUE,VLOOKUP(C35,FSGT5_Inscr!$B$7:$K$74,5,FALSE),(VLOOKUP(C35,FSGT4_Inscr!$B$7:$K$94,5,FALSE)))</f>
        <v>71</v>
      </c>
      <c r="H35" s="121">
        <f>IF(ISERROR(VLOOKUP(C35,FSGT4_Inscr!$B$7:$K$94,6,FALSE))=TRUE,VLOOKUP(C35,FSGT5_Inscr!$B$7:$K$74,6,FALSE),(VLOOKUP(C35,FSGT4_Inscr!$B$7:$K$94,6,FALSE)))</f>
        <v>0</v>
      </c>
      <c r="I35" s="121">
        <f>IF(ISERROR(VLOOKUP(C35,FSGT4_Inscr!$B$7:$K$94,7,FALSE))=TRUE,VLOOKUP(C35,FSGT5_Inscr!$B$7:$K$74,7,FALSE),(VLOOKUP(C35,FSGT4_Inscr!$B$7:$K$94,7,FALSE)))</f>
        <v>5</v>
      </c>
      <c r="J35" s="121">
        <f>IF(ISERROR(VLOOKUP(C35,FSGT4_Inscr!$B$7:$K$94,8,FALSE))=TRUE,VLOOKUP(C35,FSGT5_Inscr!$B$7:$K$74,8,FALSE),(VLOOKUP(C35,FSGT4_Inscr!$B$7:$K$94,8,FALSE)))</f>
        <v>0</v>
      </c>
      <c r="K35" s="121">
        <f>IF(ISERROR(VLOOKUP(C35,FSGT4_Inscr!$B$7:$K$94,9,FALSE))=TRUE,VLOOKUP(C35,FSGT5_Inscr!$B$7:$K$74,9,FALSE),(VLOOKUP(C35,FSGT4_Inscr!$B$7:$K$94,9,FALSE)))</f>
        <v>0</v>
      </c>
      <c r="M35" s="460" t="e">
        <f t="shared" si="3"/>
        <v>#DIV/0!</v>
      </c>
      <c r="N35" s="461"/>
      <c r="O35" s="251">
        <f t="shared" si="8"/>
        <v>-6</v>
      </c>
      <c r="P35" s="139"/>
      <c r="Q35" s="261"/>
      <c r="R35" s="262">
        <f t="shared" si="1"/>
        <v>0</v>
      </c>
      <c r="S35" s="303" t="e">
        <f>(SUM($R$7:R35)/R35)</f>
        <v>#DIV/0!</v>
      </c>
      <c r="T35" s="313" t="e">
        <f t="shared" si="9"/>
        <v>#DIV/0!</v>
      </c>
      <c r="U35" s="325" t="e">
        <f t="shared" si="2"/>
        <v>#DIV/0!</v>
      </c>
      <c r="V35" s="326">
        <f t="shared" si="5"/>
        <v>1</v>
      </c>
      <c r="W35" s="311">
        <f>(SUM($V$7:V35))/V35</f>
        <v>15</v>
      </c>
      <c r="X35" s="313">
        <f t="shared" si="10"/>
        <v>11</v>
      </c>
      <c r="Y35" s="327">
        <f t="shared" si="7"/>
        <v>11</v>
      </c>
    </row>
    <row r="36" spans="1:25" ht="15" customHeight="1" x14ac:dyDescent="0.25">
      <c r="A36" s="109">
        <v>30</v>
      </c>
      <c r="B36" s="256">
        <f t="shared" si="0"/>
        <v>1</v>
      </c>
      <c r="C36" s="117">
        <v>413</v>
      </c>
      <c r="D36" s="121" t="str">
        <f>IF(ISERROR(VLOOKUP(C36,FSGT4_Inscr!$B$7:$K$94,2,FALSE))=TRUE,VLOOKUP(C36,FSGT5_Inscr!$B$7:$K$74,2,FALSE),(VLOOKUP(C36,FSGT4_Inscr!$B$7:$K$94,2,FALSE)))</f>
        <v>BURTIN</v>
      </c>
      <c r="E36" s="121" t="str">
        <f>IF(ISERROR(VLOOKUP(C36,FSGT4_Inscr!$B$7:$K$94,3,FALSE))=TRUE,VLOOKUP(C36,FSGT5_Inscr!$B$7:$K$74,3,FALSE),(VLOOKUP(C36,FSGT4_Inscr!$B$7:$K$94,3,FALSE)))</f>
        <v>Alain</v>
      </c>
      <c r="F36" s="121" t="str">
        <f>IF(ISERROR(VLOOKUP(C36,FSGT4_Inscr!$B$7:$K$94,4,FALSE))=TRUE,VLOOKUP(C36,FSGT5_Inscr!$B$7:$K$74,4,FALSE),(VLOOKUP(C36,FSGT4_Inscr!$B$7:$K$94,4,FALSE)))</f>
        <v>Marcigny</v>
      </c>
      <c r="G36" s="121">
        <f>IF(ISERROR(VLOOKUP(C36,FSGT4_Inscr!$B$7:$K$94,5,FALSE))=TRUE,VLOOKUP(C36,FSGT5_Inscr!$B$7:$K$74,5,FALSE),(VLOOKUP(C36,FSGT4_Inscr!$B$7:$K$94,5,FALSE)))</f>
        <v>71</v>
      </c>
      <c r="H36" s="121">
        <f>IF(ISERROR(VLOOKUP(C36,FSGT4_Inscr!$B$7:$K$94,6,FALSE))=TRUE,VLOOKUP(C36,FSGT5_Inscr!$B$7:$K$74,6,FALSE),(VLOOKUP(C36,FSGT4_Inscr!$B$7:$K$94,6,FALSE)))</f>
        <v>0</v>
      </c>
      <c r="I36" s="121">
        <f>IF(ISERROR(VLOOKUP(C36,FSGT4_Inscr!$B$7:$K$94,7,FALSE))=TRUE,VLOOKUP(C36,FSGT5_Inscr!$B$7:$K$74,7,FALSE),(VLOOKUP(C36,FSGT4_Inscr!$B$7:$K$94,7,FALSE)))</f>
        <v>5</v>
      </c>
      <c r="J36" s="121">
        <f>IF(ISERROR(VLOOKUP(C36,FSGT4_Inscr!$B$7:$K$94,8,FALSE))=TRUE,VLOOKUP(C36,FSGT5_Inscr!$B$7:$K$74,8,FALSE),(VLOOKUP(C36,FSGT4_Inscr!$B$7:$K$94,8,FALSE)))</f>
        <v>0</v>
      </c>
      <c r="K36" s="121">
        <f>IF(ISERROR(VLOOKUP(C36,FSGT4_Inscr!$B$7:$K$94,9,FALSE))=TRUE,VLOOKUP(C36,FSGT5_Inscr!$B$7:$K$74,9,FALSE),(VLOOKUP(C36,FSGT4_Inscr!$B$7:$K$94,9,FALSE)))</f>
        <v>0</v>
      </c>
      <c r="M36" s="460" t="e">
        <f t="shared" si="3"/>
        <v>#DIV/0!</v>
      </c>
      <c r="N36" s="461"/>
      <c r="O36" s="251">
        <f t="shared" si="8"/>
        <v>-8</v>
      </c>
      <c r="P36" s="139"/>
      <c r="Q36" s="261"/>
      <c r="R36" s="262">
        <f t="shared" si="1"/>
        <v>0</v>
      </c>
      <c r="S36" s="303" t="e">
        <f>(SUM($R$7:R36)/R36)</f>
        <v>#DIV/0!</v>
      </c>
      <c r="T36" s="313" t="e">
        <f t="shared" si="9"/>
        <v>#DIV/0!</v>
      </c>
      <c r="U36" s="325" t="e">
        <f t="shared" si="2"/>
        <v>#DIV/0!</v>
      </c>
      <c r="V36" s="326">
        <f t="shared" si="5"/>
        <v>1</v>
      </c>
      <c r="W36" s="311">
        <f>(SUM($V$7:V36))/V36</f>
        <v>16</v>
      </c>
      <c r="X36" s="313">
        <f t="shared" si="10"/>
        <v>10</v>
      </c>
      <c r="Y36" s="327">
        <f t="shared" si="7"/>
        <v>10</v>
      </c>
    </row>
    <row r="37" spans="1:25" ht="15" customHeight="1" x14ac:dyDescent="0.25">
      <c r="A37" s="109">
        <v>31</v>
      </c>
      <c r="B37" s="256">
        <f t="shared" si="0"/>
        <v>1</v>
      </c>
      <c r="C37" s="117"/>
      <c r="D37" s="121" t="e">
        <f>IF(ISERROR(VLOOKUP(C37,FSGT4_Inscr!$B$7:$K$94,2,FALSE))=TRUE,VLOOKUP(C37,FSGT5_Inscr!$B$7:$K$74,2,FALSE),(VLOOKUP(C37,FSGT4_Inscr!$B$7:$K$94,2,FALSE)))</f>
        <v>#N/A</v>
      </c>
      <c r="E37" s="121" t="e">
        <f>IF(ISERROR(VLOOKUP(C37,FSGT4_Inscr!$B$7:$K$94,3,FALSE))=TRUE,VLOOKUP(C37,FSGT5_Inscr!$B$7:$K$74,3,FALSE),(VLOOKUP(C37,FSGT4_Inscr!$B$7:$K$94,3,FALSE)))</f>
        <v>#N/A</v>
      </c>
      <c r="F37" s="121" t="e">
        <f>IF(ISERROR(VLOOKUP(C37,FSGT4_Inscr!$B$7:$K$94,4,FALSE))=TRUE,VLOOKUP(C37,FSGT5_Inscr!$B$7:$K$74,4,FALSE),(VLOOKUP(C37,FSGT4_Inscr!$B$7:$K$94,4,FALSE)))</f>
        <v>#N/A</v>
      </c>
      <c r="G37" s="121" t="e">
        <f>IF(ISERROR(VLOOKUP(C37,FSGT4_Inscr!$B$7:$K$94,5,FALSE))=TRUE,VLOOKUP(C37,FSGT5_Inscr!$B$7:$K$74,5,FALSE),(VLOOKUP(C37,FSGT4_Inscr!$B$7:$K$94,5,FALSE)))</f>
        <v>#N/A</v>
      </c>
      <c r="H37" s="121" t="e">
        <f>IF(ISERROR(VLOOKUP(C37,FSGT4_Inscr!$B$7:$K$94,6,FALSE))=TRUE,VLOOKUP(C37,FSGT5_Inscr!$B$7:$K$74,6,FALSE),(VLOOKUP(C37,FSGT4_Inscr!$B$7:$K$94,6,FALSE)))</f>
        <v>#N/A</v>
      </c>
      <c r="I37" s="121" t="e">
        <f>IF(ISERROR(VLOOKUP(C37,FSGT4_Inscr!$B$7:$K$94,7,FALSE))=TRUE,VLOOKUP(C37,FSGT5_Inscr!$B$7:$K$74,7,FALSE),(VLOOKUP(C37,FSGT4_Inscr!$B$7:$K$94,7,FALSE)))</f>
        <v>#N/A</v>
      </c>
      <c r="J37" s="121" t="e">
        <f>IF(ISERROR(VLOOKUP(C37,FSGT4_Inscr!$B$7:$K$94,8,FALSE))=TRUE,VLOOKUP(C37,FSGT5_Inscr!$B$7:$K$74,8,FALSE),(VLOOKUP(C37,FSGT4_Inscr!$B$7:$K$94,8,FALSE)))</f>
        <v>#N/A</v>
      </c>
      <c r="K37" s="121" t="e">
        <f>IF(ISERROR(VLOOKUP(C37,FSGT4_Inscr!$B$7:$K$94,9,FALSE))=TRUE,VLOOKUP(C37,FSGT5_Inscr!$B$7:$K$74,9,FALSE),(VLOOKUP(C37,FSGT4_Inscr!$B$7:$K$94,9,FALSE)))</f>
        <v>#N/A</v>
      </c>
      <c r="M37" s="460" t="e">
        <f t="shared" si="3"/>
        <v>#N/A</v>
      </c>
      <c r="N37" s="461"/>
      <c r="O37" s="251">
        <f t="shared" si="8"/>
        <v>-10</v>
      </c>
      <c r="P37" s="139"/>
      <c r="Q37" s="261"/>
      <c r="R37" s="262" t="e">
        <f t="shared" si="1"/>
        <v>#N/A</v>
      </c>
      <c r="S37" s="303" t="e">
        <f>(SUM($R$7:R37)/R37)</f>
        <v>#N/A</v>
      </c>
      <c r="T37" s="313" t="e">
        <f t="shared" si="9"/>
        <v>#N/A</v>
      </c>
      <c r="U37" s="325" t="e">
        <f t="shared" si="2"/>
        <v>#N/A</v>
      </c>
      <c r="V37" s="326" t="e">
        <f t="shared" si="5"/>
        <v>#N/A</v>
      </c>
      <c r="W37" s="311" t="e">
        <f>(SUM($V$7:V37))/V37</f>
        <v>#N/A</v>
      </c>
      <c r="X37" s="313" t="e">
        <f t="shared" si="10"/>
        <v>#N/A</v>
      </c>
      <c r="Y37" s="327" t="e">
        <f t="shared" si="7"/>
        <v>#N/A</v>
      </c>
    </row>
    <row r="38" spans="1:25" ht="15" customHeight="1" x14ac:dyDescent="0.25">
      <c r="A38" s="109">
        <v>32</v>
      </c>
      <c r="B38" s="256">
        <f t="shared" si="0"/>
        <v>1</v>
      </c>
      <c r="C38" s="117"/>
      <c r="D38" s="121" t="e">
        <f>IF(ISERROR(VLOOKUP(C38,FSGT4_Inscr!$B$7:$K$94,2,FALSE))=TRUE,VLOOKUP(C38,FSGT5_Inscr!$B$7:$K$74,2,FALSE),(VLOOKUP(C38,FSGT4_Inscr!$B$7:$K$94,2,FALSE)))</f>
        <v>#N/A</v>
      </c>
      <c r="E38" s="121" t="e">
        <f>IF(ISERROR(VLOOKUP(C38,FSGT4_Inscr!$B$7:$K$94,3,FALSE))=TRUE,VLOOKUP(C38,FSGT5_Inscr!$B$7:$K$74,3,FALSE),(VLOOKUP(C38,FSGT4_Inscr!$B$7:$K$94,3,FALSE)))</f>
        <v>#N/A</v>
      </c>
      <c r="F38" s="121" t="e">
        <f>IF(ISERROR(VLOOKUP(C38,FSGT4_Inscr!$B$7:$K$94,4,FALSE))=TRUE,VLOOKUP(C38,FSGT5_Inscr!$B$7:$K$74,4,FALSE),(VLOOKUP(C38,FSGT4_Inscr!$B$7:$K$94,4,FALSE)))</f>
        <v>#N/A</v>
      </c>
      <c r="G38" s="121" t="e">
        <f>IF(ISERROR(VLOOKUP(C38,FSGT4_Inscr!$B$7:$K$94,5,FALSE))=TRUE,VLOOKUP(C38,FSGT5_Inscr!$B$7:$K$74,5,FALSE),(VLOOKUP(C38,FSGT4_Inscr!$B$7:$K$94,5,FALSE)))</f>
        <v>#N/A</v>
      </c>
      <c r="H38" s="121" t="e">
        <f>IF(ISERROR(VLOOKUP(C38,FSGT4_Inscr!$B$7:$K$94,6,FALSE))=TRUE,VLOOKUP(C38,FSGT5_Inscr!$B$7:$K$74,6,FALSE),(VLOOKUP(C38,FSGT4_Inscr!$B$7:$K$94,6,FALSE)))</f>
        <v>#N/A</v>
      </c>
      <c r="I38" s="121" t="e">
        <f>IF(ISERROR(VLOOKUP(C38,FSGT4_Inscr!$B$7:$K$94,7,FALSE))=TRUE,VLOOKUP(C38,FSGT5_Inscr!$B$7:$K$74,7,FALSE),(VLOOKUP(C38,FSGT4_Inscr!$B$7:$K$94,7,FALSE)))</f>
        <v>#N/A</v>
      </c>
      <c r="J38" s="121" t="e">
        <f>IF(ISERROR(VLOOKUP(C38,FSGT4_Inscr!$B$7:$K$94,8,FALSE))=TRUE,VLOOKUP(C38,FSGT5_Inscr!$B$7:$K$74,8,FALSE),(VLOOKUP(C38,FSGT4_Inscr!$B$7:$K$94,8,FALSE)))</f>
        <v>#N/A</v>
      </c>
      <c r="K38" s="121" t="e">
        <f>IF(ISERROR(VLOOKUP(C38,FSGT4_Inscr!$B$7:$K$94,9,FALSE))=TRUE,VLOOKUP(C38,FSGT5_Inscr!$B$7:$K$74,9,FALSE),(VLOOKUP(C38,FSGT4_Inscr!$B$7:$K$94,9,FALSE)))</f>
        <v>#N/A</v>
      </c>
      <c r="M38" s="460" t="e">
        <f t="shared" si="3"/>
        <v>#N/A</v>
      </c>
      <c r="N38" s="461"/>
      <c r="O38" s="251">
        <f t="shared" si="8"/>
        <v>-12</v>
      </c>
      <c r="P38" s="139"/>
      <c r="Q38" s="261"/>
      <c r="R38" s="262" t="e">
        <f t="shared" si="1"/>
        <v>#N/A</v>
      </c>
      <c r="S38" s="303" t="e">
        <f>(SUM($R$7:R38)/R38)</f>
        <v>#N/A</v>
      </c>
      <c r="T38" s="313" t="e">
        <f t="shared" si="9"/>
        <v>#N/A</v>
      </c>
      <c r="U38" s="325" t="e">
        <f t="shared" si="2"/>
        <v>#N/A</v>
      </c>
      <c r="V38" s="326" t="e">
        <f t="shared" si="5"/>
        <v>#N/A</v>
      </c>
      <c r="W38" s="311" t="e">
        <f>(SUM($V$7:V38))/V38</f>
        <v>#N/A</v>
      </c>
      <c r="X38" s="313" t="e">
        <f t="shared" si="10"/>
        <v>#N/A</v>
      </c>
      <c r="Y38" s="327" t="e">
        <f t="shared" si="7"/>
        <v>#N/A</v>
      </c>
    </row>
    <row r="39" spans="1:25" ht="15" customHeight="1" x14ac:dyDescent="0.25">
      <c r="A39" s="109">
        <v>33</v>
      </c>
      <c r="B39" s="256">
        <f t="shared" si="0"/>
        <v>1</v>
      </c>
      <c r="C39" s="117"/>
      <c r="D39" s="121" t="e">
        <f>IF(ISERROR(VLOOKUP(C39,FSGT4_Inscr!$B$7:$K$94,2,FALSE))=TRUE,VLOOKUP(C39,FSGT5_Inscr!$B$7:$K$74,2,FALSE),(VLOOKUP(C39,FSGT4_Inscr!$B$7:$K$94,2,FALSE)))</f>
        <v>#N/A</v>
      </c>
      <c r="E39" s="121" t="e">
        <f>IF(ISERROR(VLOOKUP(C39,FSGT4_Inscr!$B$7:$K$94,3,FALSE))=TRUE,VLOOKUP(C39,FSGT5_Inscr!$B$7:$K$74,3,FALSE),(VLOOKUP(C39,FSGT4_Inscr!$B$7:$K$94,3,FALSE)))</f>
        <v>#N/A</v>
      </c>
      <c r="F39" s="121" t="e">
        <f>IF(ISERROR(VLOOKUP(C39,FSGT4_Inscr!$B$7:$K$94,4,FALSE))=TRUE,VLOOKUP(C39,FSGT5_Inscr!$B$7:$K$74,4,FALSE),(VLOOKUP(C39,FSGT4_Inscr!$B$7:$K$94,4,FALSE)))</f>
        <v>#N/A</v>
      </c>
      <c r="G39" s="121" t="e">
        <f>IF(ISERROR(VLOOKUP(C39,FSGT4_Inscr!$B$7:$K$94,5,FALSE))=TRUE,VLOOKUP(C39,FSGT5_Inscr!$B$7:$K$74,5,FALSE),(VLOOKUP(C39,FSGT4_Inscr!$B$7:$K$94,5,FALSE)))</f>
        <v>#N/A</v>
      </c>
      <c r="H39" s="121" t="e">
        <f>IF(ISERROR(VLOOKUP(C39,FSGT4_Inscr!$B$7:$K$94,6,FALSE))=TRUE,VLOOKUP(C39,FSGT5_Inscr!$B$7:$K$74,6,FALSE),(VLOOKUP(C39,FSGT4_Inscr!$B$7:$K$94,6,FALSE)))</f>
        <v>#N/A</v>
      </c>
      <c r="I39" s="121" t="e">
        <f>IF(ISERROR(VLOOKUP(C39,FSGT4_Inscr!$B$7:$K$94,7,FALSE))=TRUE,VLOOKUP(C39,FSGT5_Inscr!$B$7:$K$74,7,FALSE),(VLOOKUP(C39,FSGT4_Inscr!$B$7:$K$94,7,FALSE)))</f>
        <v>#N/A</v>
      </c>
      <c r="J39" s="121" t="e">
        <f>IF(ISERROR(VLOOKUP(C39,FSGT4_Inscr!$B$7:$K$94,8,FALSE))=TRUE,VLOOKUP(C39,FSGT5_Inscr!$B$7:$K$74,8,FALSE),(VLOOKUP(C39,FSGT4_Inscr!$B$7:$K$94,8,FALSE)))</f>
        <v>#N/A</v>
      </c>
      <c r="K39" s="121" t="e">
        <f>IF(ISERROR(VLOOKUP(C39,FSGT4_Inscr!$B$7:$K$94,9,FALSE))=TRUE,VLOOKUP(C39,FSGT5_Inscr!$B$7:$K$74,9,FALSE),(VLOOKUP(C39,FSGT4_Inscr!$B$7:$K$94,9,FALSE)))</f>
        <v>#N/A</v>
      </c>
      <c r="M39" s="460" t="e">
        <f t="shared" si="3"/>
        <v>#N/A</v>
      </c>
      <c r="N39" s="461"/>
      <c r="O39" s="251">
        <f t="shared" si="8"/>
        <v>-14</v>
      </c>
      <c r="P39" s="139"/>
      <c r="Q39" s="261"/>
      <c r="R39" s="262" t="e">
        <f t="shared" si="1"/>
        <v>#N/A</v>
      </c>
      <c r="S39" s="303" t="e">
        <f>(SUM($R$7:R39)/R39)</f>
        <v>#N/A</v>
      </c>
      <c r="T39" s="313" t="e">
        <f t="shared" si="9"/>
        <v>#N/A</v>
      </c>
      <c r="U39" s="325" t="e">
        <f t="shared" ref="U39:U56" si="11">IF(T39&lt;0,0,T39)/$Z$3</f>
        <v>#N/A</v>
      </c>
      <c r="V39" s="326" t="e">
        <f t="shared" si="5"/>
        <v>#N/A</v>
      </c>
      <c r="W39" s="311" t="e">
        <f>(SUM($V$7:V39))/V39</f>
        <v>#N/A</v>
      </c>
      <c r="X39" s="313" t="e">
        <f t="shared" si="10"/>
        <v>#N/A</v>
      </c>
      <c r="Y39" s="327" t="e">
        <f t="shared" si="7"/>
        <v>#N/A</v>
      </c>
    </row>
    <row r="40" spans="1:25" ht="15" customHeight="1" x14ac:dyDescent="0.25">
      <c r="A40" s="109">
        <v>34</v>
      </c>
      <c r="B40" s="256">
        <f t="shared" si="0"/>
        <v>1</v>
      </c>
      <c r="C40" s="117"/>
      <c r="D40" s="121" t="e">
        <f>IF(ISERROR(VLOOKUP(C40,FSGT4_Inscr!$B$7:$K$94,2,FALSE))=TRUE,VLOOKUP(C40,FSGT5_Inscr!$B$7:$K$74,2,FALSE),(VLOOKUP(C40,FSGT4_Inscr!$B$7:$K$94,2,FALSE)))</f>
        <v>#N/A</v>
      </c>
      <c r="E40" s="121" t="e">
        <f>IF(ISERROR(VLOOKUP(C40,FSGT4_Inscr!$B$7:$K$94,3,FALSE))=TRUE,VLOOKUP(C40,FSGT5_Inscr!$B$7:$K$74,3,FALSE),(VLOOKUP(C40,FSGT4_Inscr!$B$7:$K$94,3,FALSE)))</f>
        <v>#N/A</v>
      </c>
      <c r="F40" s="121" t="e">
        <f>IF(ISERROR(VLOOKUP(C40,FSGT4_Inscr!$B$7:$K$94,4,FALSE))=TRUE,VLOOKUP(C40,FSGT5_Inscr!$B$7:$K$74,4,FALSE),(VLOOKUP(C40,FSGT4_Inscr!$B$7:$K$94,4,FALSE)))</f>
        <v>#N/A</v>
      </c>
      <c r="G40" s="121" t="e">
        <f>IF(ISERROR(VLOOKUP(C40,FSGT4_Inscr!$B$7:$K$94,5,FALSE))=TRUE,VLOOKUP(C40,FSGT5_Inscr!$B$7:$K$74,5,FALSE),(VLOOKUP(C40,FSGT4_Inscr!$B$7:$K$94,5,FALSE)))</f>
        <v>#N/A</v>
      </c>
      <c r="H40" s="121" t="e">
        <f>IF(ISERROR(VLOOKUP(C40,FSGT4_Inscr!$B$7:$K$94,6,FALSE))=TRUE,VLOOKUP(C40,FSGT5_Inscr!$B$7:$K$74,6,FALSE),(VLOOKUP(C40,FSGT4_Inscr!$B$7:$K$94,6,FALSE)))</f>
        <v>#N/A</v>
      </c>
      <c r="I40" s="121" t="e">
        <f>IF(ISERROR(VLOOKUP(C40,FSGT4_Inscr!$B$7:$K$94,7,FALSE))=TRUE,VLOOKUP(C40,FSGT5_Inscr!$B$7:$K$74,7,FALSE),(VLOOKUP(C40,FSGT4_Inscr!$B$7:$K$94,7,FALSE)))</f>
        <v>#N/A</v>
      </c>
      <c r="J40" s="121" t="e">
        <f>IF(ISERROR(VLOOKUP(C40,FSGT4_Inscr!$B$7:$K$94,8,FALSE))=TRUE,VLOOKUP(C40,FSGT5_Inscr!$B$7:$K$74,8,FALSE),(VLOOKUP(C40,FSGT4_Inscr!$B$7:$K$94,8,FALSE)))</f>
        <v>#N/A</v>
      </c>
      <c r="K40" s="121" t="e">
        <f>IF(ISERROR(VLOOKUP(C40,FSGT4_Inscr!$B$7:$K$94,9,FALSE))=TRUE,VLOOKUP(C40,FSGT5_Inscr!$B$7:$K$74,9,FALSE),(VLOOKUP(C40,FSGT4_Inscr!$B$7:$K$94,9,FALSE)))</f>
        <v>#N/A</v>
      </c>
      <c r="M40" s="460" t="e">
        <f t="shared" si="3"/>
        <v>#N/A</v>
      </c>
      <c r="N40" s="461"/>
      <c r="O40" s="251">
        <f t="shared" si="8"/>
        <v>-16</v>
      </c>
      <c r="P40" s="139"/>
      <c r="Q40" s="261"/>
      <c r="R40" s="262" t="e">
        <f t="shared" si="1"/>
        <v>#N/A</v>
      </c>
      <c r="S40" s="303" t="e">
        <f>(SUM($R$7:R40)/R40)</f>
        <v>#N/A</v>
      </c>
      <c r="T40" s="313" t="e">
        <f t="shared" si="9"/>
        <v>#N/A</v>
      </c>
      <c r="U40" s="325" t="e">
        <f t="shared" si="11"/>
        <v>#N/A</v>
      </c>
      <c r="V40" s="326" t="e">
        <f t="shared" si="5"/>
        <v>#N/A</v>
      </c>
      <c r="W40" s="311" t="e">
        <f>(SUM($V$7:V40))/V40</f>
        <v>#N/A</v>
      </c>
      <c r="X40" s="313" t="e">
        <f t="shared" si="10"/>
        <v>#N/A</v>
      </c>
      <c r="Y40" s="327" t="e">
        <f t="shared" si="7"/>
        <v>#N/A</v>
      </c>
    </row>
    <row r="41" spans="1:25" ht="15" customHeight="1" x14ac:dyDescent="0.25">
      <c r="A41" s="109">
        <v>35</v>
      </c>
      <c r="B41" s="256">
        <f t="shared" si="0"/>
        <v>1</v>
      </c>
      <c r="C41" s="117"/>
      <c r="D41" s="121" t="e">
        <f>IF(ISERROR(VLOOKUP(C41,FSGT4_Inscr!$B$7:$K$94,2,FALSE))=TRUE,VLOOKUP(C41,FSGT5_Inscr!$B$7:$K$74,2,FALSE),(VLOOKUP(C41,FSGT4_Inscr!$B$7:$K$94,2,FALSE)))</f>
        <v>#N/A</v>
      </c>
      <c r="E41" s="121" t="e">
        <f>IF(ISERROR(VLOOKUP(C41,FSGT4_Inscr!$B$7:$K$94,3,FALSE))=TRUE,VLOOKUP(C41,FSGT5_Inscr!$B$7:$K$74,3,FALSE),(VLOOKUP(C41,FSGT4_Inscr!$B$7:$K$94,3,FALSE)))</f>
        <v>#N/A</v>
      </c>
      <c r="F41" s="121" t="e">
        <f>IF(ISERROR(VLOOKUP(C41,FSGT4_Inscr!$B$7:$K$94,4,FALSE))=TRUE,VLOOKUP(C41,FSGT5_Inscr!$B$7:$K$74,4,FALSE),(VLOOKUP(C41,FSGT4_Inscr!$B$7:$K$94,4,FALSE)))</f>
        <v>#N/A</v>
      </c>
      <c r="G41" s="121" t="e">
        <f>IF(ISERROR(VLOOKUP(C41,FSGT4_Inscr!$B$7:$K$94,5,FALSE))=TRUE,VLOOKUP(C41,FSGT5_Inscr!$B$7:$K$74,5,FALSE),(VLOOKUP(C41,FSGT4_Inscr!$B$7:$K$94,5,FALSE)))</f>
        <v>#N/A</v>
      </c>
      <c r="H41" s="121" t="e">
        <f>IF(ISERROR(VLOOKUP(C41,FSGT4_Inscr!$B$7:$K$94,6,FALSE))=TRUE,VLOOKUP(C41,FSGT5_Inscr!$B$7:$K$74,6,FALSE),(VLOOKUP(C41,FSGT4_Inscr!$B$7:$K$94,6,FALSE)))</f>
        <v>#N/A</v>
      </c>
      <c r="I41" s="121" t="e">
        <f>IF(ISERROR(VLOOKUP(C41,FSGT4_Inscr!$B$7:$K$94,7,FALSE))=TRUE,VLOOKUP(C41,FSGT5_Inscr!$B$7:$K$74,7,FALSE),(VLOOKUP(C41,FSGT4_Inscr!$B$7:$K$94,7,FALSE)))</f>
        <v>#N/A</v>
      </c>
      <c r="J41" s="121" t="e">
        <f>IF(ISERROR(VLOOKUP(C41,FSGT4_Inscr!$B$7:$K$94,8,FALSE))=TRUE,VLOOKUP(C41,FSGT5_Inscr!$B$7:$K$74,8,FALSE),(VLOOKUP(C41,FSGT4_Inscr!$B$7:$K$94,8,FALSE)))</f>
        <v>#N/A</v>
      </c>
      <c r="K41" s="121" t="e">
        <f>IF(ISERROR(VLOOKUP(C41,FSGT4_Inscr!$B$7:$K$94,9,FALSE))=TRUE,VLOOKUP(C41,FSGT5_Inscr!$B$7:$K$74,9,FALSE),(VLOOKUP(C41,FSGT4_Inscr!$B$7:$K$94,9,FALSE)))</f>
        <v>#N/A</v>
      </c>
      <c r="M41" s="460" t="e">
        <f t="shared" si="3"/>
        <v>#N/A</v>
      </c>
      <c r="N41" s="461"/>
      <c r="O41" s="251">
        <f t="shared" si="8"/>
        <v>-18</v>
      </c>
      <c r="P41" s="139"/>
      <c r="Q41" s="261"/>
      <c r="R41" s="262" t="e">
        <f t="shared" si="1"/>
        <v>#N/A</v>
      </c>
      <c r="S41" s="303" t="e">
        <f>(SUM($R$7:R41)/R41)</f>
        <v>#N/A</v>
      </c>
      <c r="T41" s="313" t="e">
        <f t="shared" si="9"/>
        <v>#N/A</v>
      </c>
      <c r="U41" s="325" t="e">
        <f t="shared" si="11"/>
        <v>#N/A</v>
      </c>
      <c r="V41" s="326" t="e">
        <f t="shared" si="5"/>
        <v>#N/A</v>
      </c>
      <c r="W41" s="311" t="e">
        <f>(SUM($V$7:V41))/V41</f>
        <v>#N/A</v>
      </c>
      <c r="X41" s="313" t="e">
        <f t="shared" si="10"/>
        <v>#N/A</v>
      </c>
      <c r="Y41" s="327" t="e">
        <f t="shared" si="7"/>
        <v>#N/A</v>
      </c>
    </row>
    <row r="42" spans="1:25" ht="15" customHeight="1" x14ac:dyDescent="0.25">
      <c r="A42" s="109">
        <v>36</v>
      </c>
      <c r="B42" s="256">
        <f t="shared" si="0"/>
        <v>1</v>
      </c>
      <c r="C42" s="117"/>
      <c r="D42" s="121" t="e">
        <f>IF(ISERROR(VLOOKUP(C42,FSGT4_Inscr!$B$7:$K$94,2,FALSE))=TRUE,VLOOKUP(C42,FSGT5_Inscr!$B$7:$K$74,2,FALSE),(VLOOKUP(C42,FSGT4_Inscr!$B$7:$K$94,2,FALSE)))</f>
        <v>#N/A</v>
      </c>
      <c r="E42" s="121" t="e">
        <f>IF(ISERROR(VLOOKUP(C42,FSGT4_Inscr!$B$7:$K$94,3,FALSE))=TRUE,VLOOKUP(C42,FSGT5_Inscr!$B$7:$K$74,3,FALSE),(VLOOKUP(C42,FSGT4_Inscr!$B$7:$K$94,3,FALSE)))</f>
        <v>#N/A</v>
      </c>
      <c r="F42" s="121" t="e">
        <f>IF(ISERROR(VLOOKUP(C42,FSGT4_Inscr!$B$7:$K$94,4,FALSE))=TRUE,VLOOKUP(C42,FSGT5_Inscr!$B$7:$K$74,4,FALSE),(VLOOKUP(C42,FSGT4_Inscr!$B$7:$K$94,4,FALSE)))</f>
        <v>#N/A</v>
      </c>
      <c r="G42" s="121" t="e">
        <f>IF(ISERROR(VLOOKUP(C42,FSGT4_Inscr!$B$7:$K$94,5,FALSE))=TRUE,VLOOKUP(C42,FSGT5_Inscr!$B$7:$K$74,5,FALSE),(VLOOKUP(C42,FSGT4_Inscr!$B$7:$K$94,5,FALSE)))</f>
        <v>#N/A</v>
      </c>
      <c r="H42" s="121" t="e">
        <f>IF(ISERROR(VLOOKUP(C42,FSGT4_Inscr!$B$7:$K$94,6,FALSE))=TRUE,VLOOKUP(C42,FSGT5_Inscr!$B$7:$K$74,6,FALSE),(VLOOKUP(C42,FSGT4_Inscr!$B$7:$K$94,6,FALSE)))</f>
        <v>#N/A</v>
      </c>
      <c r="I42" s="121" t="e">
        <f>IF(ISERROR(VLOOKUP(C42,FSGT4_Inscr!$B$7:$K$94,7,FALSE))=TRUE,VLOOKUP(C42,FSGT5_Inscr!$B$7:$K$74,7,FALSE),(VLOOKUP(C42,FSGT4_Inscr!$B$7:$K$94,7,FALSE)))</f>
        <v>#N/A</v>
      </c>
      <c r="J42" s="121" t="e">
        <f>IF(ISERROR(VLOOKUP(C42,FSGT4_Inscr!$B$7:$K$94,8,FALSE))=TRUE,VLOOKUP(C42,FSGT5_Inscr!$B$7:$K$74,8,FALSE),(VLOOKUP(C42,FSGT4_Inscr!$B$7:$K$94,8,FALSE)))</f>
        <v>#N/A</v>
      </c>
      <c r="K42" s="121" t="e">
        <f>IF(ISERROR(VLOOKUP(C42,FSGT4_Inscr!$B$7:$K$94,9,FALSE))=TRUE,VLOOKUP(C42,FSGT5_Inscr!$B$7:$K$74,9,FALSE),(VLOOKUP(C42,FSGT4_Inscr!$B$7:$K$94,9,FALSE)))</f>
        <v>#N/A</v>
      </c>
      <c r="M42" s="460" t="e">
        <f t="shared" si="3"/>
        <v>#N/A</v>
      </c>
      <c r="N42" s="461"/>
      <c r="O42" s="251">
        <f t="shared" si="8"/>
        <v>-20</v>
      </c>
      <c r="P42" s="139"/>
      <c r="Q42" s="261"/>
      <c r="R42" s="262" t="e">
        <f t="shared" si="1"/>
        <v>#N/A</v>
      </c>
      <c r="S42" s="303" t="e">
        <f>(SUM($R$7:R42)/R42)</f>
        <v>#N/A</v>
      </c>
      <c r="T42" s="313" t="e">
        <f t="shared" si="9"/>
        <v>#N/A</v>
      </c>
      <c r="U42" s="325" t="e">
        <f t="shared" si="11"/>
        <v>#N/A</v>
      </c>
      <c r="V42" s="326" t="e">
        <f t="shared" si="5"/>
        <v>#N/A</v>
      </c>
      <c r="W42" s="311" t="e">
        <f>(SUM($V$7:V42))/V42</f>
        <v>#N/A</v>
      </c>
      <c r="X42" s="313" t="e">
        <f t="shared" si="10"/>
        <v>#N/A</v>
      </c>
      <c r="Y42" s="327" t="e">
        <f t="shared" si="7"/>
        <v>#N/A</v>
      </c>
    </row>
    <row r="43" spans="1:25" ht="15" customHeight="1" x14ac:dyDescent="0.25">
      <c r="A43" s="109">
        <v>37</v>
      </c>
      <c r="B43" s="256">
        <f t="shared" si="0"/>
        <v>1</v>
      </c>
      <c r="C43" s="117"/>
      <c r="D43" s="121" t="e">
        <f>IF(ISERROR(VLOOKUP(C43,FSGT4_Inscr!$B$7:$K$94,2,FALSE))=TRUE,VLOOKUP(C43,FSGT5_Inscr!$B$7:$K$74,2,FALSE),(VLOOKUP(C43,FSGT4_Inscr!$B$7:$K$94,2,FALSE)))</f>
        <v>#N/A</v>
      </c>
      <c r="E43" s="121" t="e">
        <f>IF(ISERROR(VLOOKUP(C43,FSGT4_Inscr!$B$7:$K$94,3,FALSE))=TRUE,VLOOKUP(C43,FSGT5_Inscr!$B$7:$K$74,3,FALSE),(VLOOKUP(C43,FSGT4_Inscr!$B$7:$K$94,3,FALSE)))</f>
        <v>#N/A</v>
      </c>
      <c r="F43" s="121" t="e">
        <f>IF(ISERROR(VLOOKUP(C43,FSGT4_Inscr!$B$7:$K$94,4,FALSE))=TRUE,VLOOKUP(C43,FSGT5_Inscr!$B$7:$K$74,4,FALSE),(VLOOKUP(C43,FSGT4_Inscr!$B$7:$K$94,4,FALSE)))</f>
        <v>#N/A</v>
      </c>
      <c r="G43" s="121" t="e">
        <f>IF(ISERROR(VLOOKUP(C43,FSGT4_Inscr!$B$7:$K$94,5,FALSE))=TRUE,VLOOKUP(C43,FSGT5_Inscr!$B$7:$K$74,5,FALSE),(VLOOKUP(C43,FSGT4_Inscr!$B$7:$K$94,5,FALSE)))</f>
        <v>#N/A</v>
      </c>
      <c r="H43" s="121" t="e">
        <f>IF(ISERROR(VLOOKUP(C43,FSGT4_Inscr!$B$7:$K$94,6,FALSE))=TRUE,VLOOKUP(C43,FSGT5_Inscr!$B$7:$K$74,6,FALSE),(VLOOKUP(C43,FSGT4_Inscr!$B$7:$K$94,6,FALSE)))</f>
        <v>#N/A</v>
      </c>
      <c r="I43" s="121" t="e">
        <f>IF(ISERROR(VLOOKUP(C43,FSGT4_Inscr!$B$7:$K$94,7,FALSE))=TRUE,VLOOKUP(C43,FSGT5_Inscr!$B$7:$K$74,7,FALSE),(VLOOKUP(C43,FSGT4_Inscr!$B$7:$K$94,7,FALSE)))</f>
        <v>#N/A</v>
      </c>
      <c r="J43" s="121" t="e">
        <f>IF(ISERROR(VLOOKUP(C43,FSGT4_Inscr!$B$7:$K$94,8,FALSE))=TRUE,VLOOKUP(C43,FSGT5_Inscr!$B$7:$K$74,8,FALSE),(VLOOKUP(C43,FSGT4_Inscr!$B$7:$K$94,8,FALSE)))</f>
        <v>#N/A</v>
      </c>
      <c r="K43" s="121" t="e">
        <f>IF(ISERROR(VLOOKUP(C43,FSGT4_Inscr!$B$7:$K$94,9,FALSE))=TRUE,VLOOKUP(C43,FSGT5_Inscr!$B$7:$K$74,9,FALSE),(VLOOKUP(C43,FSGT4_Inscr!$B$7:$K$94,9,FALSE)))</f>
        <v>#N/A</v>
      </c>
      <c r="M43" s="460" t="e">
        <f t="shared" si="3"/>
        <v>#N/A</v>
      </c>
      <c r="N43" s="461"/>
      <c r="O43" s="251">
        <f t="shared" si="8"/>
        <v>-22</v>
      </c>
      <c r="P43" s="139"/>
      <c r="Q43" s="261"/>
      <c r="R43" s="262" t="e">
        <f t="shared" si="1"/>
        <v>#N/A</v>
      </c>
      <c r="S43" s="303" t="e">
        <f>(SUM($R$7:R43)/R43)</f>
        <v>#N/A</v>
      </c>
      <c r="T43" s="313" t="e">
        <f t="shared" si="9"/>
        <v>#N/A</v>
      </c>
      <c r="U43" s="325" t="e">
        <f t="shared" si="11"/>
        <v>#N/A</v>
      </c>
      <c r="V43" s="326" t="e">
        <f t="shared" si="5"/>
        <v>#N/A</v>
      </c>
      <c r="W43" s="311" t="e">
        <f>(SUM($V$7:V43))/V43</f>
        <v>#N/A</v>
      </c>
      <c r="X43" s="313" t="e">
        <f t="shared" si="10"/>
        <v>#N/A</v>
      </c>
      <c r="Y43" s="327" t="e">
        <f t="shared" si="7"/>
        <v>#N/A</v>
      </c>
    </row>
    <row r="44" spans="1:25" ht="15" customHeight="1" x14ac:dyDescent="0.25">
      <c r="A44" s="109">
        <v>38</v>
      </c>
      <c r="B44" s="256">
        <f t="shared" si="0"/>
        <v>1</v>
      </c>
      <c r="C44" s="117"/>
      <c r="D44" s="121" t="e">
        <f>IF(ISERROR(VLOOKUP(C44,FSGT4_Inscr!$B$7:$K$94,2,FALSE))=TRUE,VLOOKUP(C44,FSGT5_Inscr!$B$7:$K$74,2,FALSE),(VLOOKUP(C44,FSGT4_Inscr!$B$7:$K$94,2,FALSE)))</f>
        <v>#N/A</v>
      </c>
      <c r="E44" s="121" t="e">
        <f>IF(ISERROR(VLOOKUP(C44,FSGT4_Inscr!$B$7:$K$94,3,FALSE))=TRUE,VLOOKUP(C44,FSGT5_Inscr!$B$7:$K$74,3,FALSE),(VLOOKUP(C44,FSGT4_Inscr!$B$7:$K$94,3,FALSE)))</f>
        <v>#N/A</v>
      </c>
      <c r="F44" s="121" t="e">
        <f>IF(ISERROR(VLOOKUP(C44,FSGT4_Inscr!$B$7:$K$94,4,FALSE))=TRUE,VLOOKUP(C44,FSGT5_Inscr!$B$7:$K$74,4,FALSE),(VLOOKUP(C44,FSGT4_Inscr!$B$7:$K$94,4,FALSE)))</f>
        <v>#N/A</v>
      </c>
      <c r="G44" s="121" t="e">
        <f>IF(ISERROR(VLOOKUP(C44,FSGT4_Inscr!$B$7:$K$94,5,FALSE))=TRUE,VLOOKUP(C44,FSGT5_Inscr!$B$7:$K$74,5,FALSE),(VLOOKUP(C44,FSGT4_Inscr!$B$7:$K$94,5,FALSE)))</f>
        <v>#N/A</v>
      </c>
      <c r="H44" s="121" t="e">
        <f>IF(ISERROR(VLOOKUP(C44,FSGT4_Inscr!$B$7:$K$94,6,FALSE))=TRUE,VLOOKUP(C44,FSGT5_Inscr!$B$7:$K$74,6,FALSE),(VLOOKUP(C44,FSGT4_Inscr!$B$7:$K$94,6,FALSE)))</f>
        <v>#N/A</v>
      </c>
      <c r="I44" s="121" t="e">
        <f>IF(ISERROR(VLOOKUP(C44,FSGT4_Inscr!$B$7:$K$94,7,FALSE))=TRUE,VLOOKUP(C44,FSGT5_Inscr!$B$7:$K$74,7,FALSE),(VLOOKUP(C44,FSGT4_Inscr!$B$7:$K$94,7,FALSE)))</f>
        <v>#N/A</v>
      </c>
      <c r="J44" s="121" t="e">
        <f>IF(ISERROR(VLOOKUP(C44,FSGT4_Inscr!$B$7:$K$94,8,FALSE))=TRUE,VLOOKUP(C44,FSGT5_Inscr!$B$7:$K$74,8,FALSE),(VLOOKUP(C44,FSGT4_Inscr!$B$7:$K$94,8,FALSE)))</f>
        <v>#N/A</v>
      </c>
      <c r="K44" s="121" t="e">
        <f>IF(ISERROR(VLOOKUP(C44,FSGT4_Inscr!$B$7:$K$94,9,FALSE))=TRUE,VLOOKUP(C44,FSGT5_Inscr!$B$7:$K$74,9,FALSE),(VLOOKUP(C44,FSGT4_Inscr!$B$7:$K$94,9,FALSE)))</f>
        <v>#N/A</v>
      </c>
      <c r="M44" s="460" t="e">
        <f t="shared" si="3"/>
        <v>#N/A</v>
      </c>
      <c r="N44" s="461"/>
      <c r="O44" s="251">
        <f t="shared" si="8"/>
        <v>-24</v>
      </c>
      <c r="P44" s="139"/>
      <c r="Q44" s="261"/>
      <c r="R44" s="262" t="e">
        <f t="shared" si="1"/>
        <v>#N/A</v>
      </c>
      <c r="S44" s="303" t="e">
        <f>(SUM($R$7:R44)/R44)</f>
        <v>#N/A</v>
      </c>
      <c r="T44" s="313" t="e">
        <f t="shared" si="9"/>
        <v>#N/A</v>
      </c>
      <c r="U44" s="325" t="e">
        <f t="shared" si="11"/>
        <v>#N/A</v>
      </c>
      <c r="V44" s="326" t="e">
        <f t="shared" si="5"/>
        <v>#N/A</v>
      </c>
      <c r="W44" s="311" t="e">
        <f>(SUM($V$7:V44))/V44</f>
        <v>#N/A</v>
      </c>
      <c r="X44" s="313" t="e">
        <f t="shared" si="10"/>
        <v>#N/A</v>
      </c>
      <c r="Y44" s="327" t="e">
        <f t="shared" si="7"/>
        <v>#N/A</v>
      </c>
    </row>
    <row r="45" spans="1:25" ht="15" customHeight="1" x14ac:dyDescent="0.25">
      <c r="A45" s="109">
        <v>39</v>
      </c>
      <c r="B45" s="256">
        <f t="shared" si="0"/>
        <v>1</v>
      </c>
      <c r="C45" s="117"/>
      <c r="D45" s="121" t="e">
        <f>IF(ISERROR(VLOOKUP(C45,FSGT4_Inscr!$B$7:$K$94,2,FALSE))=TRUE,VLOOKUP(C45,FSGT5_Inscr!$B$7:$K$74,2,FALSE),(VLOOKUP(C45,FSGT4_Inscr!$B$7:$K$94,2,FALSE)))</f>
        <v>#N/A</v>
      </c>
      <c r="E45" s="121" t="e">
        <f>IF(ISERROR(VLOOKUP(C45,FSGT4_Inscr!$B$7:$K$94,3,FALSE))=TRUE,VLOOKUP(C45,FSGT5_Inscr!$B$7:$K$74,3,FALSE),(VLOOKUP(C45,FSGT4_Inscr!$B$7:$K$94,3,FALSE)))</f>
        <v>#N/A</v>
      </c>
      <c r="F45" s="121" t="e">
        <f>IF(ISERROR(VLOOKUP(C45,FSGT4_Inscr!$B$7:$K$94,4,FALSE))=TRUE,VLOOKUP(C45,FSGT5_Inscr!$B$7:$K$74,4,FALSE),(VLOOKUP(C45,FSGT4_Inscr!$B$7:$K$94,4,FALSE)))</f>
        <v>#N/A</v>
      </c>
      <c r="G45" s="121" t="e">
        <f>IF(ISERROR(VLOOKUP(C45,FSGT4_Inscr!$B$7:$K$94,5,FALSE))=TRUE,VLOOKUP(C45,FSGT5_Inscr!$B$7:$K$74,5,FALSE),(VLOOKUP(C45,FSGT4_Inscr!$B$7:$K$94,5,FALSE)))</f>
        <v>#N/A</v>
      </c>
      <c r="H45" s="121" t="e">
        <f>IF(ISERROR(VLOOKUP(C45,FSGT4_Inscr!$B$7:$K$94,6,FALSE))=TRUE,VLOOKUP(C45,FSGT5_Inscr!$B$7:$K$74,6,FALSE),(VLOOKUP(C45,FSGT4_Inscr!$B$7:$K$94,6,FALSE)))</f>
        <v>#N/A</v>
      </c>
      <c r="I45" s="121" t="e">
        <f>IF(ISERROR(VLOOKUP(C45,FSGT4_Inscr!$B$7:$K$94,7,FALSE))=TRUE,VLOOKUP(C45,FSGT5_Inscr!$B$7:$K$74,7,FALSE),(VLOOKUP(C45,FSGT4_Inscr!$B$7:$K$94,7,FALSE)))</f>
        <v>#N/A</v>
      </c>
      <c r="J45" s="121" t="e">
        <f>IF(ISERROR(VLOOKUP(C45,FSGT4_Inscr!$B$7:$K$94,8,FALSE))=TRUE,VLOOKUP(C45,FSGT5_Inscr!$B$7:$K$74,8,FALSE),(VLOOKUP(C45,FSGT4_Inscr!$B$7:$K$94,8,FALSE)))</f>
        <v>#N/A</v>
      </c>
      <c r="K45" s="121" t="e">
        <f>IF(ISERROR(VLOOKUP(C45,FSGT4_Inscr!$B$7:$K$94,9,FALSE))=TRUE,VLOOKUP(C45,FSGT5_Inscr!$B$7:$K$74,9,FALSE),(VLOOKUP(C45,FSGT4_Inscr!$B$7:$K$94,9,FALSE)))</f>
        <v>#N/A</v>
      </c>
      <c r="M45" s="460" t="e">
        <f t="shared" si="3"/>
        <v>#N/A</v>
      </c>
      <c r="N45" s="461"/>
      <c r="O45" s="251">
        <f t="shared" si="8"/>
        <v>-26</v>
      </c>
      <c r="P45" s="139"/>
      <c r="Q45" s="261"/>
      <c r="R45" s="262" t="e">
        <f t="shared" si="1"/>
        <v>#N/A</v>
      </c>
      <c r="S45" s="303" t="e">
        <f>(SUM($R$7:R45)/R45)</f>
        <v>#N/A</v>
      </c>
      <c r="T45" s="313" t="e">
        <f t="shared" si="9"/>
        <v>#N/A</v>
      </c>
      <c r="U45" s="325" t="e">
        <f t="shared" si="11"/>
        <v>#N/A</v>
      </c>
      <c r="V45" s="326" t="e">
        <f t="shared" si="5"/>
        <v>#N/A</v>
      </c>
      <c r="W45" s="311" t="e">
        <f>(SUM($V$7:V45))/V45</f>
        <v>#N/A</v>
      </c>
      <c r="X45" s="313" t="e">
        <f t="shared" si="10"/>
        <v>#N/A</v>
      </c>
      <c r="Y45" s="327" t="e">
        <f t="shared" si="7"/>
        <v>#N/A</v>
      </c>
    </row>
    <row r="46" spans="1:25" ht="15" customHeight="1" x14ac:dyDescent="0.25">
      <c r="A46" s="109">
        <v>40</v>
      </c>
      <c r="B46" s="256">
        <f t="shared" si="0"/>
        <v>1</v>
      </c>
      <c r="C46" s="117"/>
      <c r="D46" s="121" t="e">
        <f>IF(ISERROR(VLOOKUP(C46,FSGT4_Inscr!$B$7:$K$94,2,FALSE))=TRUE,VLOOKUP(C46,FSGT5_Inscr!$B$7:$K$74,2,FALSE),(VLOOKUP(C46,FSGT4_Inscr!$B$7:$K$94,2,FALSE)))</f>
        <v>#N/A</v>
      </c>
      <c r="E46" s="121" t="e">
        <f>IF(ISERROR(VLOOKUP(C46,FSGT4_Inscr!$B$7:$K$94,3,FALSE))=TRUE,VLOOKUP(C46,FSGT5_Inscr!$B$7:$K$74,3,FALSE),(VLOOKUP(C46,FSGT4_Inscr!$B$7:$K$94,3,FALSE)))</f>
        <v>#N/A</v>
      </c>
      <c r="F46" s="121" t="e">
        <f>IF(ISERROR(VLOOKUP(C46,FSGT4_Inscr!$B$7:$K$94,4,FALSE))=TRUE,VLOOKUP(C46,FSGT5_Inscr!$B$7:$K$74,4,FALSE),(VLOOKUP(C46,FSGT4_Inscr!$B$7:$K$94,4,FALSE)))</f>
        <v>#N/A</v>
      </c>
      <c r="G46" s="121" t="e">
        <f>IF(ISERROR(VLOOKUP(C46,FSGT4_Inscr!$B$7:$K$94,5,FALSE))=TRUE,VLOOKUP(C46,FSGT5_Inscr!$B$7:$K$74,5,FALSE),(VLOOKUP(C46,FSGT4_Inscr!$B$7:$K$94,5,FALSE)))</f>
        <v>#N/A</v>
      </c>
      <c r="H46" s="121" t="e">
        <f>IF(ISERROR(VLOOKUP(C46,FSGT4_Inscr!$B$7:$K$94,6,FALSE))=TRUE,VLOOKUP(C46,FSGT5_Inscr!$B$7:$K$74,6,FALSE),(VLOOKUP(C46,FSGT4_Inscr!$B$7:$K$94,6,FALSE)))</f>
        <v>#N/A</v>
      </c>
      <c r="I46" s="121" t="e">
        <f>IF(ISERROR(VLOOKUP(C46,FSGT4_Inscr!$B$7:$K$94,7,FALSE))=TRUE,VLOOKUP(C46,FSGT5_Inscr!$B$7:$K$74,7,FALSE),(VLOOKUP(C46,FSGT4_Inscr!$B$7:$K$94,7,FALSE)))</f>
        <v>#N/A</v>
      </c>
      <c r="J46" s="121" t="e">
        <f>IF(ISERROR(VLOOKUP(C46,FSGT4_Inscr!$B$7:$K$94,8,FALSE))=TRUE,VLOOKUP(C46,FSGT5_Inscr!$B$7:$K$74,8,FALSE),(VLOOKUP(C46,FSGT4_Inscr!$B$7:$K$94,8,FALSE)))</f>
        <v>#N/A</v>
      </c>
      <c r="K46" s="121" t="e">
        <f>IF(ISERROR(VLOOKUP(C46,FSGT4_Inscr!$B$7:$K$94,9,FALSE))=TRUE,VLOOKUP(C46,FSGT5_Inscr!$B$7:$K$74,9,FALSE),(VLOOKUP(C46,FSGT4_Inscr!$B$7:$K$94,9,FALSE)))</f>
        <v>#N/A</v>
      </c>
      <c r="M46" s="460" t="e">
        <f t="shared" si="3"/>
        <v>#N/A</v>
      </c>
      <c r="N46" s="461"/>
      <c r="O46" s="251">
        <f t="shared" si="8"/>
        <v>-28</v>
      </c>
      <c r="P46" s="139"/>
      <c r="Q46" s="261"/>
      <c r="R46" s="262" t="e">
        <f t="shared" si="1"/>
        <v>#N/A</v>
      </c>
      <c r="S46" s="303" t="e">
        <f>(SUM($R$7:R46)/R46)</f>
        <v>#N/A</v>
      </c>
      <c r="T46" s="313" t="e">
        <f t="shared" si="9"/>
        <v>#N/A</v>
      </c>
      <c r="U46" s="325" t="e">
        <f t="shared" si="11"/>
        <v>#N/A</v>
      </c>
      <c r="V46" s="326" t="e">
        <f t="shared" si="5"/>
        <v>#N/A</v>
      </c>
      <c r="W46" s="311" t="e">
        <f>(SUM($V$7:V46))/V46</f>
        <v>#N/A</v>
      </c>
      <c r="X46" s="313" t="e">
        <f t="shared" si="10"/>
        <v>#N/A</v>
      </c>
      <c r="Y46" s="327" t="e">
        <f t="shared" si="7"/>
        <v>#N/A</v>
      </c>
    </row>
    <row r="47" spans="1:25" ht="15" customHeight="1" x14ac:dyDescent="0.25">
      <c r="A47" s="109">
        <v>41</v>
      </c>
      <c r="B47" s="256">
        <f t="shared" si="0"/>
        <v>1</v>
      </c>
      <c r="C47" s="117"/>
      <c r="D47" s="121" t="e">
        <f>IF(ISERROR(VLOOKUP(C47,FSGT4_Inscr!$B$7:$K$94,2,FALSE))=TRUE,VLOOKUP(C47,FSGT5_Inscr!$B$7:$K$74,2,FALSE),(VLOOKUP(C47,FSGT4_Inscr!$B$7:$K$94,2,FALSE)))</f>
        <v>#N/A</v>
      </c>
      <c r="E47" s="121" t="e">
        <f>IF(ISERROR(VLOOKUP(C47,FSGT4_Inscr!$B$7:$K$94,3,FALSE))=TRUE,VLOOKUP(C47,FSGT5_Inscr!$B$7:$K$74,3,FALSE),(VLOOKUP(C47,FSGT4_Inscr!$B$7:$K$94,3,FALSE)))</f>
        <v>#N/A</v>
      </c>
      <c r="F47" s="121" t="e">
        <f>IF(ISERROR(VLOOKUP(C47,FSGT4_Inscr!$B$7:$K$94,4,FALSE))=TRUE,VLOOKUP(C47,FSGT5_Inscr!$B$7:$K$74,4,FALSE),(VLOOKUP(C47,FSGT4_Inscr!$B$7:$K$94,4,FALSE)))</f>
        <v>#N/A</v>
      </c>
      <c r="G47" s="121" t="e">
        <f>IF(ISERROR(VLOOKUP(C47,FSGT4_Inscr!$B$7:$K$94,5,FALSE))=TRUE,VLOOKUP(C47,FSGT5_Inscr!$B$7:$K$74,5,FALSE),(VLOOKUP(C47,FSGT4_Inscr!$B$7:$K$94,5,FALSE)))</f>
        <v>#N/A</v>
      </c>
      <c r="H47" s="121" t="e">
        <f>IF(ISERROR(VLOOKUP(C47,FSGT4_Inscr!$B$7:$K$94,6,FALSE))=TRUE,VLOOKUP(C47,FSGT5_Inscr!$B$7:$K$74,6,FALSE),(VLOOKUP(C47,FSGT4_Inscr!$B$7:$K$94,6,FALSE)))</f>
        <v>#N/A</v>
      </c>
      <c r="I47" s="121" t="e">
        <f>IF(ISERROR(VLOOKUP(C47,FSGT4_Inscr!$B$7:$K$94,7,FALSE))=TRUE,VLOOKUP(C47,FSGT5_Inscr!$B$7:$K$74,7,FALSE),(VLOOKUP(C47,FSGT4_Inscr!$B$7:$K$94,7,FALSE)))</f>
        <v>#N/A</v>
      </c>
      <c r="J47" s="121" t="e">
        <f>IF(ISERROR(VLOOKUP(C47,FSGT4_Inscr!$B$7:$K$94,8,FALSE))=TRUE,VLOOKUP(C47,FSGT5_Inscr!$B$7:$K$74,8,FALSE),(VLOOKUP(C47,FSGT4_Inscr!$B$7:$K$94,8,FALSE)))</f>
        <v>#N/A</v>
      </c>
      <c r="K47" s="121" t="e">
        <f>IF(ISERROR(VLOOKUP(C47,FSGT4_Inscr!$B$7:$K$94,9,FALSE))=TRUE,VLOOKUP(C47,FSGT5_Inscr!$B$7:$K$74,9,FALSE),(VLOOKUP(C47,FSGT4_Inscr!$B$7:$K$94,9,FALSE)))</f>
        <v>#N/A</v>
      </c>
      <c r="M47" s="460" t="e">
        <f t="shared" si="3"/>
        <v>#N/A</v>
      </c>
      <c r="N47" s="461"/>
      <c r="O47" s="251">
        <f t="shared" si="8"/>
        <v>-30</v>
      </c>
      <c r="P47" s="139"/>
      <c r="Q47" s="261"/>
      <c r="R47" s="262" t="e">
        <f t="shared" si="1"/>
        <v>#N/A</v>
      </c>
      <c r="S47" s="303" t="e">
        <f>(SUM($R$7:R47)/R47)</f>
        <v>#N/A</v>
      </c>
      <c r="T47" s="313" t="e">
        <f t="shared" si="9"/>
        <v>#N/A</v>
      </c>
      <c r="U47" s="325" t="e">
        <f t="shared" si="11"/>
        <v>#N/A</v>
      </c>
      <c r="V47" s="326" t="e">
        <f t="shared" si="5"/>
        <v>#N/A</v>
      </c>
      <c r="W47" s="311" t="e">
        <f>(SUM($V$7:V47))/V47</f>
        <v>#N/A</v>
      </c>
      <c r="X47" s="313" t="e">
        <f t="shared" si="10"/>
        <v>#N/A</v>
      </c>
      <c r="Y47" s="327" t="e">
        <f t="shared" si="7"/>
        <v>#N/A</v>
      </c>
    </row>
    <row r="48" spans="1:25" ht="15" customHeight="1" x14ac:dyDescent="0.25">
      <c r="A48" s="109">
        <v>42</v>
      </c>
      <c r="B48" s="256">
        <f t="shared" si="0"/>
        <v>1</v>
      </c>
      <c r="C48" s="117"/>
      <c r="D48" s="121" t="e">
        <f>IF(ISERROR(VLOOKUP(C48,FSGT4_Inscr!$B$7:$K$94,2,FALSE))=TRUE,VLOOKUP(C48,FSGT5_Inscr!$B$7:$K$74,2,FALSE),(VLOOKUP(C48,FSGT4_Inscr!$B$7:$K$94,2,FALSE)))</f>
        <v>#N/A</v>
      </c>
      <c r="E48" s="121" t="e">
        <f>IF(ISERROR(VLOOKUP(C48,FSGT4_Inscr!$B$7:$K$94,3,FALSE))=TRUE,VLOOKUP(C48,FSGT5_Inscr!$B$7:$K$74,3,FALSE),(VLOOKUP(C48,FSGT4_Inscr!$B$7:$K$94,3,FALSE)))</f>
        <v>#N/A</v>
      </c>
      <c r="F48" s="121" t="e">
        <f>IF(ISERROR(VLOOKUP(C48,FSGT4_Inscr!$B$7:$K$94,4,FALSE))=TRUE,VLOOKUP(C48,FSGT5_Inscr!$B$7:$K$74,4,FALSE),(VLOOKUP(C48,FSGT4_Inscr!$B$7:$K$94,4,FALSE)))</f>
        <v>#N/A</v>
      </c>
      <c r="G48" s="121" t="e">
        <f>IF(ISERROR(VLOOKUP(C48,FSGT4_Inscr!$B$7:$K$94,5,FALSE))=TRUE,VLOOKUP(C48,FSGT5_Inscr!$B$7:$K$74,5,FALSE),(VLOOKUP(C48,FSGT4_Inscr!$B$7:$K$94,5,FALSE)))</f>
        <v>#N/A</v>
      </c>
      <c r="H48" s="121" t="e">
        <f>IF(ISERROR(VLOOKUP(C48,FSGT4_Inscr!$B$7:$K$94,6,FALSE))=TRUE,VLOOKUP(C48,FSGT5_Inscr!$B$7:$K$74,6,FALSE),(VLOOKUP(C48,FSGT4_Inscr!$B$7:$K$94,6,FALSE)))</f>
        <v>#N/A</v>
      </c>
      <c r="I48" s="121" t="e">
        <f>IF(ISERROR(VLOOKUP(C48,FSGT4_Inscr!$B$7:$K$94,7,FALSE))=TRUE,VLOOKUP(C48,FSGT5_Inscr!$B$7:$K$74,7,FALSE),(VLOOKUP(C48,FSGT4_Inscr!$B$7:$K$94,7,FALSE)))</f>
        <v>#N/A</v>
      </c>
      <c r="J48" s="121" t="e">
        <f>IF(ISERROR(VLOOKUP(C48,FSGT4_Inscr!$B$7:$K$94,8,FALSE))=TRUE,VLOOKUP(C48,FSGT5_Inscr!$B$7:$K$74,8,FALSE),(VLOOKUP(C48,FSGT4_Inscr!$B$7:$K$94,8,FALSE)))</f>
        <v>#N/A</v>
      </c>
      <c r="K48" s="121" t="e">
        <f>IF(ISERROR(VLOOKUP(C48,FSGT4_Inscr!$B$7:$K$94,9,FALSE))=TRUE,VLOOKUP(C48,FSGT5_Inscr!$B$7:$K$74,9,FALSE),(VLOOKUP(C48,FSGT4_Inscr!$B$7:$K$94,9,FALSE)))</f>
        <v>#N/A</v>
      </c>
      <c r="M48" s="460" t="e">
        <f t="shared" si="3"/>
        <v>#N/A</v>
      </c>
      <c r="N48" s="461"/>
      <c r="O48" s="251">
        <f t="shared" si="8"/>
        <v>-32</v>
      </c>
      <c r="P48" s="139"/>
      <c r="Q48" s="261"/>
      <c r="R48" s="262" t="e">
        <f t="shared" si="1"/>
        <v>#N/A</v>
      </c>
      <c r="S48" s="303" t="e">
        <f>(SUM($R$7:R48)/R48)</f>
        <v>#N/A</v>
      </c>
      <c r="T48" s="313" t="e">
        <f t="shared" si="9"/>
        <v>#N/A</v>
      </c>
      <c r="U48" s="325" t="e">
        <f t="shared" si="11"/>
        <v>#N/A</v>
      </c>
      <c r="V48" s="326" t="e">
        <f t="shared" si="5"/>
        <v>#N/A</v>
      </c>
      <c r="W48" s="311" t="e">
        <f>(SUM($V$7:V48))/V48</f>
        <v>#N/A</v>
      </c>
      <c r="X48" s="313" t="e">
        <f t="shared" si="10"/>
        <v>#N/A</v>
      </c>
      <c r="Y48" s="327" t="e">
        <f t="shared" si="7"/>
        <v>#N/A</v>
      </c>
    </row>
    <row r="49" spans="1:25" ht="15" customHeight="1" x14ac:dyDescent="0.25">
      <c r="A49" s="109">
        <v>43</v>
      </c>
      <c r="B49" s="256">
        <f t="shared" si="0"/>
        <v>1</v>
      </c>
      <c r="C49" s="117"/>
      <c r="D49" s="121" t="e">
        <f>IF(ISERROR(VLOOKUP(C49,FSGT4_Inscr!$B$7:$K$94,2,FALSE))=TRUE,VLOOKUP(C49,FSGT5_Inscr!$B$7:$K$74,2,FALSE),(VLOOKUP(C49,FSGT4_Inscr!$B$7:$K$94,2,FALSE)))</f>
        <v>#N/A</v>
      </c>
      <c r="E49" s="121" t="e">
        <f>IF(ISERROR(VLOOKUP(C49,FSGT4_Inscr!$B$7:$K$94,3,FALSE))=TRUE,VLOOKUP(C49,FSGT5_Inscr!$B$7:$K$74,3,FALSE),(VLOOKUP(C49,FSGT4_Inscr!$B$7:$K$94,3,FALSE)))</f>
        <v>#N/A</v>
      </c>
      <c r="F49" s="121" t="e">
        <f>IF(ISERROR(VLOOKUP(C49,FSGT4_Inscr!$B$7:$K$94,4,FALSE))=TRUE,VLOOKUP(C49,FSGT5_Inscr!$B$7:$K$74,4,FALSE),(VLOOKUP(C49,FSGT4_Inscr!$B$7:$K$94,4,FALSE)))</f>
        <v>#N/A</v>
      </c>
      <c r="G49" s="121" t="e">
        <f>IF(ISERROR(VLOOKUP(C49,FSGT4_Inscr!$B$7:$K$94,5,FALSE))=TRUE,VLOOKUP(C49,FSGT5_Inscr!$B$7:$K$74,5,FALSE),(VLOOKUP(C49,FSGT4_Inscr!$B$7:$K$94,5,FALSE)))</f>
        <v>#N/A</v>
      </c>
      <c r="H49" s="121" t="e">
        <f>IF(ISERROR(VLOOKUP(C49,FSGT4_Inscr!$B$7:$K$94,6,FALSE))=TRUE,VLOOKUP(C49,FSGT5_Inscr!$B$7:$K$74,6,FALSE),(VLOOKUP(C49,FSGT4_Inscr!$B$7:$K$94,6,FALSE)))</f>
        <v>#N/A</v>
      </c>
      <c r="I49" s="121" t="e">
        <f>IF(ISERROR(VLOOKUP(C49,FSGT4_Inscr!$B$7:$K$94,7,FALSE))=TRUE,VLOOKUP(C49,FSGT5_Inscr!$B$7:$K$74,7,FALSE),(VLOOKUP(C49,FSGT4_Inscr!$B$7:$K$94,7,FALSE)))</f>
        <v>#N/A</v>
      </c>
      <c r="J49" s="121" t="e">
        <f>IF(ISERROR(VLOOKUP(C49,FSGT4_Inscr!$B$7:$K$94,8,FALSE))=TRUE,VLOOKUP(C49,FSGT5_Inscr!$B$7:$K$74,8,FALSE),(VLOOKUP(C49,FSGT4_Inscr!$B$7:$K$94,8,FALSE)))</f>
        <v>#N/A</v>
      </c>
      <c r="K49" s="121" t="e">
        <f>IF(ISERROR(VLOOKUP(C49,FSGT4_Inscr!$B$7:$K$94,9,FALSE))=TRUE,VLOOKUP(C49,FSGT5_Inscr!$B$7:$K$74,9,FALSE),(VLOOKUP(C49,FSGT4_Inscr!$B$7:$K$94,9,FALSE)))</f>
        <v>#N/A</v>
      </c>
      <c r="M49" s="460" t="e">
        <f t="shared" si="3"/>
        <v>#N/A</v>
      </c>
      <c r="N49" s="461"/>
      <c r="O49" s="251">
        <f t="shared" si="8"/>
        <v>-34</v>
      </c>
      <c r="P49" s="139"/>
      <c r="Q49" s="261"/>
      <c r="R49" s="262" t="e">
        <f t="shared" si="1"/>
        <v>#N/A</v>
      </c>
      <c r="S49" s="303" t="e">
        <f>(SUM($R$7:R49)/R49)</f>
        <v>#N/A</v>
      </c>
      <c r="T49" s="313" t="e">
        <f t="shared" si="9"/>
        <v>#N/A</v>
      </c>
      <c r="U49" s="325" t="e">
        <f t="shared" si="11"/>
        <v>#N/A</v>
      </c>
      <c r="V49" s="326" t="e">
        <f t="shared" si="5"/>
        <v>#N/A</v>
      </c>
      <c r="W49" s="311" t="e">
        <f>(SUM($V$7:V49))/V49</f>
        <v>#N/A</v>
      </c>
      <c r="X49" s="313" t="e">
        <f t="shared" si="10"/>
        <v>#N/A</v>
      </c>
      <c r="Y49" s="327" t="e">
        <f t="shared" si="7"/>
        <v>#N/A</v>
      </c>
    </row>
    <row r="50" spans="1:25" ht="15" customHeight="1" x14ac:dyDescent="0.25">
      <c r="A50" s="109">
        <v>44</v>
      </c>
      <c r="B50" s="256">
        <f t="shared" si="0"/>
        <v>1</v>
      </c>
      <c r="C50" s="117"/>
      <c r="D50" s="121" t="e">
        <f>IF(ISERROR(VLOOKUP(C50,FSGT4_Inscr!$B$7:$K$94,2,FALSE))=TRUE,VLOOKUP(C50,FSGT5_Inscr!$B$7:$K$74,2,FALSE),(VLOOKUP(C50,FSGT4_Inscr!$B$7:$K$94,2,FALSE)))</f>
        <v>#N/A</v>
      </c>
      <c r="E50" s="121" t="e">
        <f>IF(ISERROR(VLOOKUP(C50,FSGT4_Inscr!$B$7:$K$94,3,FALSE))=TRUE,VLOOKUP(C50,FSGT5_Inscr!$B$7:$K$74,3,FALSE),(VLOOKUP(C50,FSGT4_Inscr!$B$7:$K$94,3,FALSE)))</f>
        <v>#N/A</v>
      </c>
      <c r="F50" s="121" t="e">
        <f>IF(ISERROR(VLOOKUP(C50,FSGT4_Inscr!$B$7:$K$94,4,FALSE))=TRUE,VLOOKUP(C50,FSGT5_Inscr!$B$7:$K$74,4,FALSE),(VLOOKUP(C50,FSGT4_Inscr!$B$7:$K$94,4,FALSE)))</f>
        <v>#N/A</v>
      </c>
      <c r="G50" s="121" t="e">
        <f>IF(ISERROR(VLOOKUP(C50,FSGT4_Inscr!$B$7:$K$94,5,FALSE))=TRUE,VLOOKUP(C50,FSGT5_Inscr!$B$7:$K$74,5,FALSE),(VLOOKUP(C50,FSGT4_Inscr!$B$7:$K$94,5,FALSE)))</f>
        <v>#N/A</v>
      </c>
      <c r="H50" s="121" t="e">
        <f>IF(ISERROR(VLOOKUP(C50,FSGT4_Inscr!$B$7:$K$94,6,FALSE))=TRUE,VLOOKUP(C50,FSGT5_Inscr!$B$7:$K$74,6,FALSE),(VLOOKUP(C50,FSGT4_Inscr!$B$7:$K$94,6,FALSE)))</f>
        <v>#N/A</v>
      </c>
      <c r="I50" s="121" t="e">
        <f>IF(ISERROR(VLOOKUP(C50,FSGT4_Inscr!$B$7:$K$94,7,FALSE))=TRUE,VLOOKUP(C50,FSGT5_Inscr!$B$7:$K$74,7,FALSE),(VLOOKUP(C50,FSGT4_Inscr!$B$7:$K$94,7,FALSE)))</f>
        <v>#N/A</v>
      </c>
      <c r="J50" s="121" t="e">
        <f>IF(ISERROR(VLOOKUP(C50,FSGT4_Inscr!$B$7:$K$94,8,FALSE))=TRUE,VLOOKUP(C50,FSGT5_Inscr!$B$7:$K$74,8,FALSE),(VLOOKUP(C50,FSGT4_Inscr!$B$7:$K$94,8,FALSE)))</f>
        <v>#N/A</v>
      </c>
      <c r="K50" s="121" t="e">
        <f>IF(ISERROR(VLOOKUP(C50,FSGT4_Inscr!$B$7:$K$94,9,FALSE))=TRUE,VLOOKUP(C50,FSGT5_Inscr!$B$7:$K$74,9,FALSE),(VLOOKUP(C50,FSGT4_Inscr!$B$7:$K$94,9,FALSE)))</f>
        <v>#N/A</v>
      </c>
      <c r="M50" s="460" t="e">
        <f t="shared" si="3"/>
        <v>#N/A</v>
      </c>
      <c r="N50" s="461"/>
      <c r="O50" s="251">
        <f t="shared" si="8"/>
        <v>-36</v>
      </c>
      <c r="P50" s="139"/>
      <c r="Q50" s="261"/>
      <c r="R50" s="262" t="e">
        <f t="shared" si="1"/>
        <v>#N/A</v>
      </c>
      <c r="S50" s="303" t="e">
        <f>(SUM($R$7:R50)/R50)</f>
        <v>#N/A</v>
      </c>
      <c r="T50" s="313" t="e">
        <f t="shared" si="9"/>
        <v>#N/A</v>
      </c>
      <c r="U50" s="325" t="e">
        <f t="shared" si="11"/>
        <v>#N/A</v>
      </c>
      <c r="V50" s="326" t="e">
        <f t="shared" si="5"/>
        <v>#N/A</v>
      </c>
      <c r="W50" s="311" t="e">
        <f>(SUM($V$7:V50))/V50</f>
        <v>#N/A</v>
      </c>
      <c r="X50" s="313" t="e">
        <f t="shared" si="10"/>
        <v>#N/A</v>
      </c>
      <c r="Y50" s="327" t="e">
        <f t="shared" si="7"/>
        <v>#N/A</v>
      </c>
    </row>
    <row r="51" spans="1:25" ht="15" customHeight="1" x14ac:dyDescent="0.25">
      <c r="A51" s="109">
        <v>45</v>
      </c>
      <c r="B51" s="256">
        <f t="shared" si="0"/>
        <v>1</v>
      </c>
      <c r="C51" s="117"/>
      <c r="D51" s="121" t="e">
        <f>IF(ISERROR(VLOOKUP(C51,FSGT4_Inscr!$B$7:$K$94,2,FALSE))=TRUE,VLOOKUP(C51,FSGT5_Inscr!$B$7:$K$74,2,FALSE),(VLOOKUP(C51,FSGT4_Inscr!$B$7:$K$94,2,FALSE)))</f>
        <v>#N/A</v>
      </c>
      <c r="E51" s="121" t="e">
        <f>IF(ISERROR(VLOOKUP(C51,FSGT4_Inscr!$B$7:$K$94,3,FALSE))=TRUE,VLOOKUP(C51,FSGT5_Inscr!$B$7:$K$74,3,FALSE),(VLOOKUP(C51,FSGT4_Inscr!$B$7:$K$94,3,FALSE)))</f>
        <v>#N/A</v>
      </c>
      <c r="F51" s="121" t="e">
        <f>IF(ISERROR(VLOOKUP(C51,FSGT4_Inscr!$B$7:$K$94,4,FALSE))=TRUE,VLOOKUP(C51,FSGT5_Inscr!$B$7:$K$74,4,FALSE),(VLOOKUP(C51,FSGT4_Inscr!$B$7:$K$94,4,FALSE)))</f>
        <v>#N/A</v>
      </c>
      <c r="G51" s="121" t="e">
        <f>IF(ISERROR(VLOOKUP(C51,FSGT4_Inscr!$B$7:$K$94,5,FALSE))=TRUE,VLOOKUP(C51,FSGT5_Inscr!$B$7:$K$74,5,FALSE),(VLOOKUP(C51,FSGT4_Inscr!$B$7:$K$94,5,FALSE)))</f>
        <v>#N/A</v>
      </c>
      <c r="H51" s="121" t="e">
        <f>IF(ISERROR(VLOOKUP(C51,FSGT4_Inscr!$B$7:$K$94,6,FALSE))=TRUE,VLOOKUP(C51,FSGT5_Inscr!$B$7:$K$74,6,FALSE),(VLOOKUP(C51,FSGT4_Inscr!$B$7:$K$94,6,FALSE)))</f>
        <v>#N/A</v>
      </c>
      <c r="I51" s="121" t="e">
        <f>IF(ISERROR(VLOOKUP(C51,FSGT4_Inscr!$B$7:$K$94,7,FALSE))=TRUE,VLOOKUP(C51,FSGT5_Inscr!$B$7:$K$74,7,FALSE),(VLOOKUP(C51,FSGT4_Inscr!$B$7:$K$94,7,FALSE)))</f>
        <v>#N/A</v>
      </c>
      <c r="J51" s="121" t="e">
        <f>IF(ISERROR(VLOOKUP(C51,FSGT4_Inscr!$B$7:$K$94,8,FALSE))=TRUE,VLOOKUP(C51,FSGT5_Inscr!$B$7:$K$74,8,FALSE),(VLOOKUP(C51,FSGT4_Inscr!$B$7:$K$94,8,FALSE)))</f>
        <v>#N/A</v>
      </c>
      <c r="K51" s="121" t="e">
        <f>IF(ISERROR(VLOOKUP(C51,FSGT4_Inscr!$B$7:$K$94,9,FALSE))=TRUE,VLOOKUP(C51,FSGT5_Inscr!$B$7:$K$74,9,FALSE),(VLOOKUP(C51,FSGT4_Inscr!$B$7:$K$94,9,FALSE)))</f>
        <v>#N/A</v>
      </c>
      <c r="M51" s="460" t="e">
        <f t="shared" si="3"/>
        <v>#N/A</v>
      </c>
      <c r="N51" s="461"/>
      <c r="O51" s="251">
        <f t="shared" si="8"/>
        <v>-38</v>
      </c>
      <c r="P51" s="139"/>
      <c r="Q51" s="261"/>
      <c r="R51" s="262" t="e">
        <f t="shared" si="1"/>
        <v>#N/A</v>
      </c>
      <c r="S51" s="303" t="e">
        <f>(SUM($R$7:R51)/R51)</f>
        <v>#N/A</v>
      </c>
      <c r="T51" s="313" t="e">
        <f t="shared" si="9"/>
        <v>#N/A</v>
      </c>
      <c r="U51" s="325" t="e">
        <f t="shared" si="11"/>
        <v>#N/A</v>
      </c>
      <c r="V51" s="326" t="e">
        <f t="shared" si="5"/>
        <v>#N/A</v>
      </c>
      <c r="W51" s="311" t="e">
        <f>(SUM($V$7:V51))/V51</f>
        <v>#N/A</v>
      </c>
      <c r="X51" s="313" t="e">
        <f t="shared" si="10"/>
        <v>#N/A</v>
      </c>
      <c r="Y51" s="327" t="e">
        <f t="shared" si="7"/>
        <v>#N/A</v>
      </c>
    </row>
    <row r="52" spans="1:25" ht="15" customHeight="1" x14ac:dyDescent="0.25">
      <c r="A52" s="109">
        <v>46</v>
      </c>
      <c r="B52" s="256">
        <f t="shared" si="0"/>
        <v>1</v>
      </c>
      <c r="C52" s="117"/>
      <c r="D52" s="121" t="e">
        <f>IF(ISERROR(VLOOKUP(C52,FSGT4_Inscr!$B$7:$K$94,2,FALSE))=TRUE,VLOOKUP(C52,FSGT5_Inscr!$B$7:$K$74,2,FALSE),(VLOOKUP(C52,FSGT4_Inscr!$B$7:$K$94,2,FALSE)))</f>
        <v>#N/A</v>
      </c>
      <c r="E52" s="121" t="e">
        <f>IF(ISERROR(VLOOKUP(C52,FSGT4_Inscr!$B$7:$K$94,3,FALSE))=TRUE,VLOOKUP(C52,FSGT5_Inscr!$B$7:$K$74,3,FALSE),(VLOOKUP(C52,FSGT4_Inscr!$B$7:$K$94,3,FALSE)))</f>
        <v>#N/A</v>
      </c>
      <c r="F52" s="121" t="e">
        <f>IF(ISERROR(VLOOKUP(C52,FSGT4_Inscr!$B$7:$K$94,4,FALSE))=TRUE,VLOOKUP(C52,FSGT5_Inscr!$B$7:$K$74,4,FALSE),(VLOOKUP(C52,FSGT4_Inscr!$B$7:$K$94,4,FALSE)))</f>
        <v>#N/A</v>
      </c>
      <c r="G52" s="121" t="e">
        <f>IF(ISERROR(VLOOKUP(C52,FSGT4_Inscr!$B$7:$K$94,5,FALSE))=TRUE,VLOOKUP(C52,FSGT5_Inscr!$B$7:$K$74,5,FALSE),(VLOOKUP(C52,FSGT4_Inscr!$B$7:$K$94,5,FALSE)))</f>
        <v>#N/A</v>
      </c>
      <c r="H52" s="121" t="e">
        <f>IF(ISERROR(VLOOKUP(C52,FSGT4_Inscr!$B$7:$K$94,6,FALSE))=TRUE,VLOOKUP(C52,FSGT5_Inscr!$B$7:$K$74,6,FALSE),(VLOOKUP(C52,FSGT4_Inscr!$B$7:$K$94,6,FALSE)))</f>
        <v>#N/A</v>
      </c>
      <c r="I52" s="121" t="e">
        <f>IF(ISERROR(VLOOKUP(C52,FSGT4_Inscr!$B$7:$K$94,7,FALSE))=TRUE,VLOOKUP(C52,FSGT5_Inscr!$B$7:$K$74,7,FALSE),(VLOOKUP(C52,FSGT4_Inscr!$B$7:$K$94,7,FALSE)))</f>
        <v>#N/A</v>
      </c>
      <c r="J52" s="121" t="e">
        <f>IF(ISERROR(VLOOKUP(C52,FSGT4_Inscr!$B$7:$K$94,8,FALSE))=TRUE,VLOOKUP(C52,FSGT5_Inscr!$B$7:$K$74,8,FALSE),(VLOOKUP(C52,FSGT4_Inscr!$B$7:$K$94,8,FALSE)))</f>
        <v>#N/A</v>
      </c>
      <c r="K52" s="121" t="e">
        <f>IF(ISERROR(VLOOKUP(C52,FSGT4_Inscr!$B$7:$K$94,9,FALSE))=TRUE,VLOOKUP(C52,FSGT5_Inscr!$B$7:$K$74,9,FALSE),(VLOOKUP(C52,FSGT4_Inscr!$B$7:$K$94,9,FALSE)))</f>
        <v>#N/A</v>
      </c>
      <c r="M52" s="460" t="e">
        <f t="shared" si="3"/>
        <v>#N/A</v>
      </c>
      <c r="N52" s="461"/>
      <c r="O52" s="251">
        <f t="shared" si="8"/>
        <v>-40</v>
      </c>
      <c r="P52" s="139"/>
      <c r="Q52" s="261"/>
      <c r="R52" s="262" t="e">
        <f t="shared" si="1"/>
        <v>#N/A</v>
      </c>
      <c r="S52" s="303" t="e">
        <f>(SUM($R$7:R52)/R52)</f>
        <v>#N/A</v>
      </c>
      <c r="T52" s="313" t="e">
        <f t="shared" si="9"/>
        <v>#N/A</v>
      </c>
      <c r="U52" s="325" t="e">
        <f t="shared" si="11"/>
        <v>#N/A</v>
      </c>
      <c r="V52" s="326" t="e">
        <f t="shared" si="5"/>
        <v>#N/A</v>
      </c>
      <c r="W52" s="311" t="e">
        <f>(SUM($V$7:V52))/V52</f>
        <v>#N/A</v>
      </c>
      <c r="X52" s="313" t="e">
        <f t="shared" si="10"/>
        <v>#N/A</v>
      </c>
      <c r="Y52" s="327" t="e">
        <f t="shared" si="7"/>
        <v>#N/A</v>
      </c>
    </row>
    <row r="53" spans="1:25" ht="15" customHeight="1" x14ac:dyDescent="0.25">
      <c r="A53" s="109">
        <v>47</v>
      </c>
      <c r="B53" s="256">
        <f t="shared" si="0"/>
        <v>1</v>
      </c>
      <c r="C53" s="117"/>
      <c r="D53" s="121" t="e">
        <f>IF(ISERROR(VLOOKUP(C53,FSGT4_Inscr!$B$7:$K$94,2,FALSE))=TRUE,VLOOKUP(C53,FSGT5_Inscr!$B$7:$K$74,2,FALSE),(VLOOKUP(C53,FSGT4_Inscr!$B$7:$K$94,2,FALSE)))</f>
        <v>#N/A</v>
      </c>
      <c r="E53" s="121" t="e">
        <f>IF(ISERROR(VLOOKUP(C53,FSGT4_Inscr!$B$7:$K$94,3,FALSE))=TRUE,VLOOKUP(C53,FSGT5_Inscr!$B$7:$K$74,3,FALSE),(VLOOKUP(C53,FSGT4_Inscr!$B$7:$K$94,3,FALSE)))</f>
        <v>#N/A</v>
      </c>
      <c r="F53" s="121" t="e">
        <f>IF(ISERROR(VLOOKUP(C53,FSGT4_Inscr!$B$7:$K$94,4,FALSE))=TRUE,VLOOKUP(C53,FSGT5_Inscr!$B$7:$K$74,4,FALSE),(VLOOKUP(C53,FSGT4_Inscr!$B$7:$K$94,4,FALSE)))</f>
        <v>#N/A</v>
      </c>
      <c r="G53" s="121" t="e">
        <f>IF(ISERROR(VLOOKUP(C53,FSGT4_Inscr!$B$7:$K$94,5,FALSE))=TRUE,VLOOKUP(C53,FSGT5_Inscr!$B$7:$K$74,5,FALSE),(VLOOKUP(C53,FSGT4_Inscr!$B$7:$K$94,5,FALSE)))</f>
        <v>#N/A</v>
      </c>
      <c r="H53" s="121" t="e">
        <f>IF(ISERROR(VLOOKUP(C53,FSGT4_Inscr!$B$7:$K$94,6,FALSE))=TRUE,VLOOKUP(C53,FSGT5_Inscr!$B$7:$K$74,6,FALSE),(VLOOKUP(C53,FSGT4_Inscr!$B$7:$K$94,6,FALSE)))</f>
        <v>#N/A</v>
      </c>
      <c r="I53" s="121" t="e">
        <f>IF(ISERROR(VLOOKUP(C53,FSGT4_Inscr!$B$7:$K$94,7,FALSE))=TRUE,VLOOKUP(C53,FSGT5_Inscr!$B$7:$K$74,7,FALSE),(VLOOKUP(C53,FSGT4_Inscr!$B$7:$K$94,7,FALSE)))</f>
        <v>#N/A</v>
      </c>
      <c r="J53" s="121" t="e">
        <f>IF(ISERROR(VLOOKUP(C53,FSGT4_Inscr!$B$7:$K$94,8,FALSE))=TRUE,VLOOKUP(C53,FSGT5_Inscr!$B$7:$K$74,8,FALSE),(VLOOKUP(C53,FSGT4_Inscr!$B$7:$K$94,8,FALSE)))</f>
        <v>#N/A</v>
      </c>
      <c r="K53" s="121" t="e">
        <f>IF(ISERROR(VLOOKUP(C53,FSGT4_Inscr!$B$7:$K$94,9,FALSE))=TRUE,VLOOKUP(C53,FSGT5_Inscr!$B$7:$K$74,9,FALSE),(VLOOKUP(C53,FSGT4_Inscr!$B$7:$K$94,9,FALSE)))</f>
        <v>#N/A</v>
      </c>
      <c r="M53" s="460" t="e">
        <f t="shared" si="3"/>
        <v>#N/A</v>
      </c>
      <c r="N53" s="461"/>
      <c r="O53" s="251">
        <f t="shared" si="8"/>
        <v>-42</v>
      </c>
      <c r="P53" s="139"/>
      <c r="Q53" s="261"/>
      <c r="R53" s="262" t="e">
        <f t="shared" si="1"/>
        <v>#N/A</v>
      </c>
      <c r="S53" s="303" t="e">
        <f>(SUM($R$7:R53)/R53)</f>
        <v>#N/A</v>
      </c>
      <c r="T53" s="313" t="e">
        <f t="shared" si="9"/>
        <v>#N/A</v>
      </c>
      <c r="U53" s="325" t="e">
        <f t="shared" si="11"/>
        <v>#N/A</v>
      </c>
      <c r="V53" s="326" t="e">
        <f t="shared" si="5"/>
        <v>#N/A</v>
      </c>
      <c r="W53" s="311" t="e">
        <f>(SUM($V$7:V53))/V53</f>
        <v>#N/A</v>
      </c>
      <c r="X53" s="313" t="e">
        <f t="shared" si="10"/>
        <v>#N/A</v>
      </c>
      <c r="Y53" s="327" t="e">
        <f t="shared" si="7"/>
        <v>#N/A</v>
      </c>
    </row>
    <row r="54" spans="1:25" ht="15" customHeight="1" x14ac:dyDescent="0.25">
      <c r="A54" s="109">
        <v>48</v>
      </c>
      <c r="B54" s="256">
        <f t="shared" si="0"/>
        <v>1</v>
      </c>
      <c r="C54" s="117"/>
      <c r="D54" s="121" t="e">
        <f>IF(ISERROR(VLOOKUP(C54,FSGT4_Inscr!$B$7:$K$94,2,FALSE))=TRUE,VLOOKUP(C54,FSGT5_Inscr!$B$7:$K$74,2,FALSE),(VLOOKUP(C54,FSGT4_Inscr!$B$7:$K$94,2,FALSE)))</f>
        <v>#N/A</v>
      </c>
      <c r="E54" s="121" t="e">
        <f>IF(ISERROR(VLOOKUP(C54,FSGT4_Inscr!$B$7:$K$94,3,FALSE))=TRUE,VLOOKUP(C54,FSGT5_Inscr!$B$7:$K$74,3,FALSE),(VLOOKUP(C54,FSGT4_Inscr!$B$7:$K$94,3,FALSE)))</f>
        <v>#N/A</v>
      </c>
      <c r="F54" s="121" t="e">
        <f>IF(ISERROR(VLOOKUP(C54,FSGT4_Inscr!$B$7:$K$94,4,FALSE))=TRUE,VLOOKUP(C54,FSGT5_Inscr!$B$7:$K$74,4,FALSE),(VLOOKUP(C54,FSGT4_Inscr!$B$7:$K$94,4,FALSE)))</f>
        <v>#N/A</v>
      </c>
      <c r="G54" s="121" t="e">
        <f>IF(ISERROR(VLOOKUP(C54,FSGT4_Inscr!$B$7:$K$94,5,FALSE))=TRUE,VLOOKUP(C54,FSGT5_Inscr!$B$7:$K$74,5,FALSE),(VLOOKUP(C54,FSGT4_Inscr!$B$7:$K$94,5,FALSE)))</f>
        <v>#N/A</v>
      </c>
      <c r="H54" s="121" t="e">
        <f>IF(ISERROR(VLOOKUP(C54,FSGT4_Inscr!$B$7:$K$94,6,FALSE))=TRUE,VLOOKUP(C54,FSGT5_Inscr!$B$7:$K$74,6,FALSE),(VLOOKUP(C54,FSGT4_Inscr!$B$7:$K$94,6,FALSE)))</f>
        <v>#N/A</v>
      </c>
      <c r="I54" s="121" t="e">
        <f>IF(ISERROR(VLOOKUP(C54,FSGT4_Inscr!$B$7:$K$94,7,FALSE))=TRUE,VLOOKUP(C54,FSGT5_Inscr!$B$7:$K$74,7,FALSE),(VLOOKUP(C54,FSGT4_Inscr!$B$7:$K$94,7,FALSE)))</f>
        <v>#N/A</v>
      </c>
      <c r="J54" s="121" t="e">
        <f>IF(ISERROR(VLOOKUP(C54,FSGT4_Inscr!$B$7:$K$94,8,FALSE))=TRUE,VLOOKUP(C54,FSGT5_Inscr!$B$7:$K$74,8,FALSE),(VLOOKUP(C54,FSGT4_Inscr!$B$7:$K$94,8,FALSE)))</f>
        <v>#N/A</v>
      </c>
      <c r="K54" s="121" t="e">
        <f>IF(ISERROR(VLOOKUP(C54,FSGT4_Inscr!$B$7:$K$94,9,FALSE))=TRUE,VLOOKUP(C54,FSGT5_Inscr!$B$7:$K$74,9,FALSE),(VLOOKUP(C54,FSGT4_Inscr!$B$7:$K$94,9,FALSE)))</f>
        <v>#N/A</v>
      </c>
      <c r="M54" s="460" t="e">
        <f t="shared" si="3"/>
        <v>#N/A</v>
      </c>
      <c r="N54" s="461"/>
      <c r="O54" s="251">
        <f t="shared" si="8"/>
        <v>-44</v>
      </c>
      <c r="P54" s="139"/>
      <c r="Q54" s="261"/>
      <c r="R54" s="262" t="e">
        <f t="shared" si="1"/>
        <v>#N/A</v>
      </c>
      <c r="S54" s="303" t="e">
        <f>(SUM($R$7:R54)/R54)</f>
        <v>#N/A</v>
      </c>
      <c r="T54" s="313" t="e">
        <f t="shared" si="9"/>
        <v>#N/A</v>
      </c>
      <c r="U54" s="325" t="e">
        <f t="shared" si="11"/>
        <v>#N/A</v>
      </c>
      <c r="V54" s="326" t="e">
        <f t="shared" si="5"/>
        <v>#N/A</v>
      </c>
      <c r="W54" s="311" t="e">
        <f>(SUM($V$7:V54))/V54</f>
        <v>#N/A</v>
      </c>
      <c r="X54" s="313" t="e">
        <f t="shared" si="10"/>
        <v>#N/A</v>
      </c>
      <c r="Y54" s="327" t="e">
        <f t="shared" si="7"/>
        <v>#N/A</v>
      </c>
    </row>
    <row r="55" spans="1:25" ht="15" customHeight="1" x14ac:dyDescent="0.25">
      <c r="A55" s="109" t="s">
        <v>1568</v>
      </c>
      <c r="B55" s="256">
        <f t="shared" si="0"/>
        <v>0</v>
      </c>
      <c r="C55" s="117"/>
      <c r="D55" s="121" t="e">
        <f>IF(ISERROR(VLOOKUP(C55,FSGT4_Inscr!$B$7:$K$94,2,FALSE))=TRUE,VLOOKUP(C55,FSGT5_Inscr!$B$7:$K$74,2,FALSE),(VLOOKUP(C55,FSGT4_Inscr!$B$7:$K$94,2,FALSE)))</f>
        <v>#N/A</v>
      </c>
      <c r="E55" s="121" t="e">
        <f>IF(ISERROR(VLOOKUP(C55,FSGT4_Inscr!$B$7:$K$94,3,FALSE))=TRUE,VLOOKUP(C55,FSGT5_Inscr!$B$7:$K$74,3,FALSE),(VLOOKUP(C55,FSGT4_Inscr!$B$7:$K$94,3,FALSE)))</f>
        <v>#N/A</v>
      </c>
      <c r="F55" s="121" t="e">
        <f>IF(ISERROR(VLOOKUP(C55,FSGT4_Inscr!$B$7:$K$94,4,FALSE))=TRUE,VLOOKUP(C55,FSGT5_Inscr!$B$7:$K$74,4,FALSE),(VLOOKUP(C55,FSGT4_Inscr!$B$7:$K$94,4,FALSE)))</f>
        <v>#N/A</v>
      </c>
      <c r="G55" s="121" t="e">
        <f>IF(ISERROR(VLOOKUP(C55,FSGT4_Inscr!$B$7:$K$94,5,FALSE))=TRUE,VLOOKUP(C55,FSGT5_Inscr!$B$7:$K$74,5,FALSE),(VLOOKUP(C55,FSGT4_Inscr!$B$7:$K$94,5,FALSE)))</f>
        <v>#N/A</v>
      </c>
      <c r="H55" s="121" t="e">
        <f>IF(ISERROR(VLOOKUP(C55,FSGT4_Inscr!$B$7:$K$94,6,FALSE))=TRUE,VLOOKUP(C55,FSGT5_Inscr!$B$7:$K$74,6,FALSE),(VLOOKUP(C55,FSGT4_Inscr!$B$7:$K$94,6,FALSE)))</f>
        <v>#N/A</v>
      </c>
      <c r="I55" s="121" t="e">
        <f>IF(ISERROR(VLOOKUP(C55,FSGT4_Inscr!$B$7:$K$94,7,FALSE))=TRUE,VLOOKUP(C55,FSGT5_Inscr!$B$7:$K$74,7,FALSE),(VLOOKUP(C55,FSGT4_Inscr!$B$7:$K$94,7,FALSE)))</f>
        <v>#N/A</v>
      </c>
      <c r="J55" s="121" t="e">
        <f>IF(ISERROR(VLOOKUP(C55,FSGT4_Inscr!$B$7:$K$94,8,FALSE))=TRUE,VLOOKUP(C55,FSGT5_Inscr!$B$7:$K$74,8,FALSE),(VLOOKUP(C55,FSGT4_Inscr!$B$7:$K$94,8,FALSE)))</f>
        <v>#N/A</v>
      </c>
      <c r="K55" s="121" t="e">
        <f>IF(ISERROR(VLOOKUP(C55,FSGT4_Inscr!$B$7:$K$94,9,FALSE))=TRUE,VLOOKUP(C55,FSGT5_Inscr!$B$7:$K$74,9,FALSE),(VLOOKUP(C55,FSGT4_Inscr!$B$7:$K$94,9,FALSE)))</f>
        <v>#N/A</v>
      </c>
      <c r="M55" s="460" t="e">
        <f t="shared" si="3"/>
        <v>#N/A</v>
      </c>
      <c r="N55" s="461"/>
      <c r="O55" s="251">
        <f t="shared" si="8"/>
        <v>0</v>
      </c>
      <c r="P55" s="139"/>
      <c r="Q55" s="261"/>
      <c r="R55" s="262" t="e">
        <f t="shared" si="1"/>
        <v>#N/A</v>
      </c>
      <c r="S55" s="303" t="e">
        <f>(SUM($R$7:R55)/R55)</f>
        <v>#N/A</v>
      </c>
      <c r="T55" s="313">
        <f t="shared" si="9"/>
        <v>0</v>
      </c>
      <c r="U55" s="325">
        <f t="shared" si="11"/>
        <v>0</v>
      </c>
      <c r="V55" s="326" t="e">
        <f t="shared" si="5"/>
        <v>#N/A</v>
      </c>
      <c r="W55" s="311" t="e">
        <f>(SUM($V$7:V55))/V55</f>
        <v>#N/A</v>
      </c>
      <c r="X55" s="313">
        <f t="shared" si="10"/>
        <v>0</v>
      </c>
      <c r="Y55" s="327">
        <f t="shared" si="7"/>
        <v>0</v>
      </c>
    </row>
    <row r="56" spans="1:25" ht="15" customHeight="1" thickBot="1" x14ac:dyDescent="0.3">
      <c r="A56" s="110" t="s">
        <v>1568</v>
      </c>
      <c r="B56" s="256">
        <f t="shared" si="0"/>
        <v>0</v>
      </c>
      <c r="C56" s="118"/>
      <c r="D56" s="134" t="e">
        <f>IF(ISERROR(VLOOKUP(C56,FSGT4_Inscr!$B$7:$K$94,2,FALSE))=TRUE,VLOOKUP(C56,FSGT5_Inscr!$B$7:$K$74,2,FALSE),(VLOOKUP(C56,FSGT4_Inscr!$B$7:$K$94,2,FALSE)))</f>
        <v>#N/A</v>
      </c>
      <c r="E56" s="134" t="e">
        <f>IF(ISERROR(VLOOKUP(C56,FSGT4_Inscr!$B$7:$K$94,3,FALSE))=TRUE,VLOOKUP(C56,FSGT5_Inscr!$B$7:$K$74,3,FALSE),(VLOOKUP(C56,FSGT4_Inscr!$B$7:$K$94,3,FALSE)))</f>
        <v>#N/A</v>
      </c>
      <c r="F56" s="134" t="e">
        <f>IF(ISERROR(VLOOKUP(C56,FSGT4_Inscr!$B$7:$K$94,4,FALSE))=TRUE,VLOOKUP(C56,FSGT5_Inscr!$B$7:$K$74,4,FALSE),(VLOOKUP(C56,FSGT4_Inscr!$B$7:$K$94,4,FALSE)))</f>
        <v>#N/A</v>
      </c>
      <c r="G56" s="134" t="e">
        <f>IF(ISERROR(VLOOKUP(C56,FSGT4_Inscr!$B$7:$K$94,5,FALSE))=TRUE,VLOOKUP(C56,FSGT5_Inscr!$B$7:$K$74,5,FALSE),(VLOOKUP(C56,FSGT4_Inscr!$B$7:$K$94,5,FALSE)))</f>
        <v>#N/A</v>
      </c>
      <c r="H56" s="134" t="e">
        <f>IF(ISERROR(VLOOKUP(C56,FSGT4_Inscr!$B$7:$K$94,6,FALSE))=TRUE,VLOOKUP(C56,FSGT5_Inscr!$B$7:$K$74,6,FALSE),(VLOOKUP(C56,FSGT4_Inscr!$B$7:$K$94,6,FALSE)))</f>
        <v>#N/A</v>
      </c>
      <c r="I56" s="134" t="e">
        <f>IF(ISERROR(VLOOKUP(C56,FSGT4_Inscr!$B$7:$K$94,7,FALSE))=TRUE,VLOOKUP(C56,FSGT5_Inscr!$B$7:$K$74,7,FALSE),(VLOOKUP(C56,FSGT4_Inscr!$B$7:$K$94,7,FALSE)))</f>
        <v>#N/A</v>
      </c>
      <c r="J56" s="134" t="e">
        <f>IF(ISERROR(VLOOKUP(C56,FSGT4_Inscr!$B$7:$K$94,8,FALSE))=TRUE,VLOOKUP(C56,FSGT5_Inscr!$B$7:$K$74,8,FALSE),(VLOOKUP(C56,FSGT4_Inscr!$B$7:$K$94,8,FALSE)))</f>
        <v>#N/A</v>
      </c>
      <c r="K56" s="134" t="e">
        <f>IF(ISERROR(VLOOKUP(C56,FSGT4_Inscr!$B$7:$K$94,9,FALSE))=TRUE,VLOOKUP(C56,FSGT5_Inscr!$B$7:$K$74,9,FALSE),(VLOOKUP(C56,FSGT4_Inscr!$B$7:$K$94,9,FALSE)))</f>
        <v>#N/A</v>
      </c>
      <c r="M56" s="476" t="e">
        <f t="shared" si="3"/>
        <v>#N/A</v>
      </c>
      <c r="N56" s="477"/>
      <c r="O56" s="251">
        <f t="shared" si="8"/>
        <v>0</v>
      </c>
      <c r="P56" s="139"/>
      <c r="Q56" s="261"/>
      <c r="R56" s="262" t="e">
        <f t="shared" si="1"/>
        <v>#N/A</v>
      </c>
      <c r="S56" s="328" t="e">
        <f>(SUM($R$7:R56)/R56)</f>
        <v>#N/A</v>
      </c>
      <c r="T56" s="329">
        <f t="shared" si="9"/>
        <v>0</v>
      </c>
      <c r="U56" s="330">
        <f t="shared" si="11"/>
        <v>0</v>
      </c>
      <c r="V56" s="331" t="e">
        <f t="shared" si="5"/>
        <v>#N/A</v>
      </c>
      <c r="W56" s="332" t="e">
        <f>(SUM($V$7:V56))/V56</f>
        <v>#N/A</v>
      </c>
      <c r="X56" s="329">
        <f t="shared" si="10"/>
        <v>0</v>
      </c>
      <c r="Y56" s="333">
        <f t="shared" si="7"/>
        <v>0</v>
      </c>
    </row>
    <row r="57" spans="1:25" ht="15.75" thickTop="1" x14ac:dyDescent="0.25">
      <c r="C57"/>
    </row>
    <row r="58" spans="1:25" x14ac:dyDescent="0.25">
      <c r="C58"/>
    </row>
    <row r="59" spans="1:25" x14ac:dyDescent="0.25">
      <c r="C59"/>
    </row>
    <row r="60" spans="1:25" x14ac:dyDescent="0.25">
      <c r="C60"/>
    </row>
    <row r="61" spans="1:25" x14ac:dyDescent="0.25">
      <c r="C61"/>
    </row>
    <row r="62" spans="1:25" x14ac:dyDescent="0.25">
      <c r="C62"/>
    </row>
    <row r="63" spans="1:25" x14ac:dyDescent="0.25">
      <c r="C63"/>
    </row>
    <row r="64" spans="1:25" x14ac:dyDescent="0.25">
      <c r="C64"/>
    </row>
  </sheetData>
  <mergeCells count="71">
    <mergeCell ref="M44:N44"/>
    <mergeCell ref="M45:N45"/>
    <mergeCell ref="M56:N56"/>
    <mergeCell ref="M51:N51"/>
    <mergeCell ref="M52:N52"/>
    <mergeCell ref="M53:N53"/>
    <mergeCell ref="M54:N54"/>
    <mergeCell ref="M55:N55"/>
    <mergeCell ref="M46:N46"/>
    <mergeCell ref="M47:N47"/>
    <mergeCell ref="M48:N48"/>
    <mergeCell ref="M49:N49"/>
    <mergeCell ref="M50:N50"/>
    <mergeCell ref="M39:N39"/>
    <mergeCell ref="M40:N40"/>
    <mergeCell ref="M41:N41"/>
    <mergeCell ref="M42:N42"/>
    <mergeCell ref="M43:N43"/>
    <mergeCell ref="M34:N34"/>
    <mergeCell ref="M35:N35"/>
    <mergeCell ref="M36:N36"/>
    <mergeCell ref="M37:N37"/>
    <mergeCell ref="M38:N38"/>
    <mergeCell ref="M29:N29"/>
    <mergeCell ref="M30:N30"/>
    <mergeCell ref="M31:N31"/>
    <mergeCell ref="M32:N32"/>
    <mergeCell ref="M33:N33"/>
    <mergeCell ref="M24:N24"/>
    <mergeCell ref="M25:N25"/>
    <mergeCell ref="M26:N26"/>
    <mergeCell ref="M27:N27"/>
    <mergeCell ref="M28:N28"/>
    <mergeCell ref="M19:N19"/>
    <mergeCell ref="M20:N20"/>
    <mergeCell ref="M21:N21"/>
    <mergeCell ref="M22:N22"/>
    <mergeCell ref="M23:N23"/>
    <mergeCell ref="M14:N14"/>
    <mergeCell ref="M15:N15"/>
    <mergeCell ref="M16:N16"/>
    <mergeCell ref="M17:N17"/>
    <mergeCell ref="M18:N18"/>
    <mergeCell ref="M9:N9"/>
    <mergeCell ref="M10:N10"/>
    <mergeCell ref="M11:N11"/>
    <mergeCell ref="M12:N12"/>
    <mergeCell ref="M13:N13"/>
    <mergeCell ref="M7:N7"/>
    <mergeCell ref="M1:Y1"/>
    <mergeCell ref="M2:Y2"/>
    <mergeCell ref="M8:N8"/>
    <mergeCell ref="N3:N4"/>
    <mergeCell ref="Y3:Y4"/>
    <mergeCell ref="M3:M4"/>
    <mergeCell ref="M5:N6"/>
    <mergeCell ref="U5:U6"/>
    <mergeCell ref="Y5:Y6"/>
    <mergeCell ref="R5:S6"/>
    <mergeCell ref="V5:W6"/>
    <mergeCell ref="R3:W4"/>
    <mergeCell ref="AA1:AC1"/>
    <mergeCell ref="D5:D6"/>
    <mergeCell ref="E5:E6"/>
    <mergeCell ref="F5:F6"/>
    <mergeCell ref="A5:A6"/>
    <mergeCell ref="A3:E3"/>
    <mergeCell ref="A1:F2"/>
    <mergeCell ref="C5:C6"/>
    <mergeCell ref="G5:G6"/>
    <mergeCell ref="H5:K6"/>
  </mergeCells>
  <conditionalFormatting sqref="D7:K56 A7:A56">
    <cfRule type="containsErrors" dxfId="66" priority="33">
      <formula>ISERROR(A7)</formula>
    </cfRule>
    <cfRule type="cellIs" dxfId="65" priority="34" operator="equal">
      <formula>0</formula>
    </cfRule>
  </conditionalFormatting>
  <conditionalFormatting sqref="C65:C1048576 C4:C6">
    <cfRule type="duplicateValues" dxfId="64" priority="32"/>
  </conditionalFormatting>
  <conditionalFormatting sqref="I7:I56">
    <cfRule type="cellIs" dxfId="63" priority="25" operator="equal">
      <formula>5</formula>
    </cfRule>
  </conditionalFormatting>
  <conditionalFormatting sqref="M7:N56 S3:Y1048576">
    <cfRule type="containsErrors" dxfId="62" priority="9">
      <formula>ISERROR(M3)</formula>
    </cfRule>
  </conditionalFormatting>
  <conditionalFormatting sqref="Z10">
    <cfRule type="cellIs" dxfId="61" priority="41" operator="equal">
      <formula>$U$7</formula>
    </cfRule>
  </conditionalFormatting>
  <conditionalFormatting sqref="AA2">
    <cfRule type="containsErrors" dxfId="60" priority="5">
      <formula>ISERROR(AA2)</formula>
    </cfRule>
    <cfRule type="cellIs" dxfId="59" priority="6" operator="equal">
      <formula>0</formula>
    </cfRule>
  </conditionalFormatting>
  <conditionalFormatting sqref="C7:C56">
    <cfRule type="duplicateValues" dxfId="58" priority="54"/>
  </conditionalFormatting>
  <printOptions horizontalCentered="1"/>
  <pageMargins left="0.19685039370078741" right="0.19685039370078741" top="0.19685039370078741" bottom="0.19685039370078741" header="0.31496062992125984" footer="0.31496062992125984"/>
  <pageSetup paperSize="9" orientation="landscape" horizont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AV31"/>
  <sheetViews>
    <sheetView topLeftCell="B1" zoomScaleNormal="100" workbookViewId="0">
      <pane ySplit="6" topLeftCell="A7" activePane="bottomLeft" state="frozen"/>
      <selection activeCell="B1" sqref="B1"/>
      <selection pane="bottomLeft" activeCell="B12" sqref="A12:XFD12"/>
    </sheetView>
  </sheetViews>
  <sheetFormatPr baseColWidth="10" defaultRowHeight="12.75" x14ac:dyDescent="0.25"/>
  <cols>
    <col min="1" max="1" width="11.42578125" style="103" hidden="1" customWidth="1"/>
    <col min="2" max="2" width="9" style="103" customWidth="1"/>
    <col min="3" max="4" width="22.28515625" style="103" customWidth="1"/>
    <col min="5" max="5" width="29.140625" style="103" customWidth="1"/>
    <col min="6" max="6" width="6.5703125" style="103" customWidth="1"/>
    <col min="7" max="12" width="2.7109375" style="103" customWidth="1"/>
    <col min="13" max="13" width="4.28515625" style="103" customWidth="1"/>
    <col min="14" max="14" width="18.42578125" style="103" customWidth="1"/>
    <col min="15" max="15" width="7.140625" style="103" customWidth="1"/>
    <col min="16" max="16" width="2.7109375" style="103" customWidth="1"/>
    <col min="17" max="17" width="9.7109375" style="103" customWidth="1"/>
    <col min="18" max="18" width="2.7109375" style="103" customWidth="1"/>
    <col min="19" max="19" width="13.7109375" style="103" customWidth="1"/>
    <col min="20" max="34" width="2.7109375" style="103" customWidth="1"/>
    <col min="35" max="44" width="2.7109375" style="103" hidden="1" customWidth="1"/>
    <col min="45" max="45" width="11.42578125" style="103"/>
    <col min="46" max="46" width="15.85546875" style="103" customWidth="1"/>
    <col min="47" max="47" width="22.42578125" style="103" customWidth="1"/>
    <col min="48" max="16384" width="11.42578125" style="103"/>
  </cols>
  <sheetData>
    <row r="1" spans="1:48" ht="26.25" customHeight="1" thickTop="1" thickBot="1" x14ac:dyDescent="0.3">
      <c r="A1" s="383" t="str">
        <f>Entete!B2</f>
        <v>CYCLO SAN MARTINOIS</v>
      </c>
      <c r="B1" s="384"/>
      <c r="C1" s="384"/>
      <c r="D1" s="384"/>
      <c r="E1" s="384"/>
      <c r="F1" s="384"/>
      <c r="G1" s="384"/>
      <c r="H1" s="384"/>
      <c r="I1" s="384"/>
      <c r="J1" s="384"/>
      <c r="N1" s="178" t="s">
        <v>1328</v>
      </c>
      <c r="O1" s="179">
        <f>Entete!B15</f>
        <v>0</v>
      </c>
    </row>
    <row r="2" spans="1:48" ht="8.25" customHeight="1" thickTop="1" thickBot="1" x14ac:dyDescent="0.3">
      <c r="F2" s="402" t="s">
        <v>1305</v>
      </c>
      <c r="G2" s="403"/>
      <c r="H2" s="403"/>
      <c r="I2" s="403"/>
      <c r="J2" s="404"/>
      <c r="O2" s="177"/>
    </row>
    <row r="3" spans="1:48" ht="21.75" thickTop="1" thickBot="1" x14ac:dyDescent="0.3">
      <c r="A3" s="143"/>
      <c r="B3" s="401" t="str">
        <f>Entete!B4</f>
        <v>TOUTENANT - GENERAL</v>
      </c>
      <c r="C3" s="401"/>
      <c r="D3" s="401"/>
      <c r="E3" s="230" t="str">
        <f>Entete!B6</f>
        <v>23 JUIN 2013</v>
      </c>
      <c r="F3" s="405"/>
      <c r="G3" s="406"/>
      <c r="H3" s="406"/>
      <c r="I3" s="406"/>
      <c r="J3" s="407"/>
      <c r="K3" s="16"/>
      <c r="L3" s="16"/>
      <c r="M3" s="16"/>
      <c r="N3" s="178" t="s">
        <v>1329</v>
      </c>
      <c r="O3" s="180">
        <f>Entete!C15</f>
        <v>0</v>
      </c>
    </row>
    <row r="4" spans="1:48" ht="10.5" customHeight="1" thickTop="1" x14ac:dyDescent="0.25"/>
    <row r="5" spans="1:48" s="108" customFormat="1" ht="15" customHeight="1" x14ac:dyDescent="0.25">
      <c r="B5" s="408" t="s">
        <v>507</v>
      </c>
      <c r="C5" s="480" t="s">
        <v>295</v>
      </c>
      <c r="D5" s="482" t="s">
        <v>8</v>
      </c>
      <c r="E5" s="484" t="s">
        <v>0</v>
      </c>
      <c r="F5" s="486" t="s">
        <v>9</v>
      </c>
      <c r="G5" s="478" t="s">
        <v>513</v>
      </c>
      <c r="H5" s="478"/>
      <c r="I5" s="478"/>
      <c r="J5" s="478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7"/>
      <c r="AA5" s="87"/>
      <c r="AB5" s="87"/>
      <c r="AC5" s="87"/>
      <c r="AD5" s="87"/>
      <c r="AE5" s="87"/>
      <c r="AF5" s="87"/>
      <c r="AG5" s="87"/>
      <c r="AH5" s="87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8"/>
      <c r="AT5" s="91"/>
      <c r="AU5" s="89"/>
      <c r="AV5" s="90"/>
    </row>
    <row r="6" spans="1:48" s="108" customFormat="1" ht="11.25" customHeight="1" x14ac:dyDescent="0.25">
      <c r="B6" s="409"/>
      <c r="C6" s="481"/>
      <c r="D6" s="483"/>
      <c r="E6" s="485"/>
      <c r="F6" s="487"/>
      <c r="G6" s="479"/>
      <c r="H6" s="479"/>
      <c r="I6" s="479"/>
      <c r="J6" s="479"/>
      <c r="K6" s="107"/>
      <c r="L6" s="107"/>
      <c r="O6" s="84"/>
      <c r="P6" s="84"/>
      <c r="Q6" s="84"/>
      <c r="R6" s="107"/>
      <c r="S6" s="107"/>
      <c r="T6" s="107"/>
      <c r="U6" s="84"/>
      <c r="V6" s="107"/>
      <c r="W6" s="84"/>
      <c r="X6" s="84"/>
      <c r="Y6" s="84"/>
      <c r="Z6" s="92"/>
      <c r="AA6" s="85"/>
      <c r="AB6" s="85"/>
      <c r="AC6" s="85"/>
      <c r="AD6" s="85"/>
      <c r="AE6" s="85"/>
      <c r="AF6" s="85"/>
      <c r="AG6" s="85"/>
      <c r="AH6" s="85"/>
      <c r="AI6" s="93"/>
      <c r="AJ6" s="85"/>
      <c r="AK6" s="85"/>
      <c r="AL6" s="85"/>
      <c r="AM6" s="85"/>
      <c r="AN6" s="85"/>
      <c r="AO6" s="85"/>
      <c r="AP6" s="85"/>
      <c r="AQ6" s="85"/>
      <c r="AR6" s="85"/>
      <c r="AS6" s="88"/>
      <c r="AT6" s="91"/>
      <c r="AU6" s="89"/>
      <c r="AV6" s="90"/>
    </row>
    <row r="7" spans="1:48" s="64" customFormat="1" ht="15" customHeight="1" x14ac:dyDescent="0.25">
      <c r="A7" s="64" t="str">
        <f>CONCATENATE(5,C7)</f>
        <v>5COLOMBET</v>
      </c>
      <c r="B7" s="356">
        <v>401</v>
      </c>
      <c r="C7" s="146" t="s">
        <v>745</v>
      </c>
      <c r="D7" s="114" t="str">
        <f>VLOOKUP(A7,Liste!$B$3:$O$1581,3,FALSE)</f>
        <v>Christophe</v>
      </c>
      <c r="E7" s="114" t="str">
        <f>VLOOKUP(A7,Liste!$B$3:$O$1581,4,FALSE)</f>
        <v xml:space="preserve">Melay </v>
      </c>
      <c r="F7" s="114">
        <f>VLOOKUP(A7,Liste!$B$3:$O$1581,6,FALSE)</f>
        <v>71</v>
      </c>
      <c r="G7" s="115">
        <f>VLOOKUP(A7,Liste!$B$3:$O$1581,10,FALSE)</f>
        <v>0</v>
      </c>
      <c r="H7" s="104">
        <f>VLOOKUP(A7,Liste!$B$3:$O$1581,7,FALSE)</f>
        <v>5</v>
      </c>
      <c r="I7" s="104">
        <f>VLOOKUP(A7,Liste!$B$3:$O$1581,8,FALSE)</f>
        <v>0</v>
      </c>
      <c r="J7" s="116">
        <f>VLOOKUP(A7,Liste!$B$3:$O$1581,9,FALSE)</f>
        <v>0</v>
      </c>
      <c r="K7" s="94"/>
      <c r="L7" s="94"/>
      <c r="N7" s="106"/>
      <c r="O7" s="94"/>
      <c r="P7" s="94"/>
      <c r="R7" s="106"/>
      <c r="S7" s="106"/>
      <c r="T7" s="94"/>
      <c r="U7" s="94"/>
      <c r="V7" s="94"/>
      <c r="W7" s="94"/>
      <c r="X7" s="94"/>
      <c r="Y7" s="94"/>
      <c r="Z7" s="95"/>
      <c r="AA7" s="95"/>
      <c r="AB7" s="95"/>
      <c r="AC7" s="95"/>
      <c r="AD7" s="95"/>
      <c r="AE7" s="95"/>
      <c r="AF7" s="95"/>
      <c r="AG7" s="95"/>
      <c r="AH7" s="95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6"/>
      <c r="AT7" s="97"/>
      <c r="AU7" s="97"/>
      <c r="AV7" s="97"/>
    </row>
    <row r="8" spans="1:48" s="64" customFormat="1" ht="15" customHeight="1" x14ac:dyDescent="0.25">
      <c r="A8" s="64" t="str">
        <f t="shared" ref="A8:A31" si="0">CONCATENATE(5,C8)</f>
        <v>5DUCHAINE</v>
      </c>
      <c r="B8" s="356">
        <v>403</v>
      </c>
      <c r="C8" s="135" t="s">
        <v>58</v>
      </c>
      <c r="D8" s="114" t="str">
        <f>VLOOKUP(A8,Liste!$B$3:$O$1581,3,FALSE)</f>
        <v>Pierre</v>
      </c>
      <c r="E8" s="114" t="str">
        <f>VLOOKUP(A8,Liste!$B$3:$O$1581,4,FALSE)</f>
        <v>Mirebeau SC</v>
      </c>
      <c r="F8" s="114" t="str">
        <f>VLOOKUP(A8,Liste!$B$3:$O$1581,6,FALSE)</f>
        <v>21</v>
      </c>
      <c r="G8" s="115" t="str">
        <f>VLOOKUP(A8,Liste!$B$3:$O$1581,10,FALSE)</f>
        <v>*</v>
      </c>
      <c r="H8" s="104">
        <f>VLOOKUP(A8,Liste!$B$3:$O$1581,7,FALSE)</f>
        <v>5</v>
      </c>
      <c r="I8" s="104">
        <f>VLOOKUP(A8,Liste!$B$3:$O$1581,8,FALSE)</f>
        <v>0</v>
      </c>
      <c r="J8" s="116">
        <f>VLOOKUP(A8,Liste!$B$3:$O$1581,9,FALSE)</f>
        <v>0</v>
      </c>
      <c r="K8" s="94"/>
      <c r="L8" s="94"/>
      <c r="N8" s="106"/>
      <c r="O8" s="94"/>
      <c r="P8" s="94"/>
      <c r="R8" s="106"/>
      <c r="S8" s="106"/>
      <c r="T8" s="94"/>
      <c r="U8" s="94"/>
      <c r="V8" s="94"/>
      <c r="W8" s="94"/>
      <c r="X8" s="94"/>
      <c r="Y8" s="94"/>
      <c r="Z8" s="95"/>
      <c r="AA8" s="95"/>
      <c r="AB8" s="95"/>
      <c r="AC8" s="95"/>
      <c r="AD8" s="95"/>
      <c r="AE8" s="95"/>
      <c r="AF8" s="95"/>
      <c r="AG8" s="95"/>
      <c r="AH8" s="95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6"/>
      <c r="AT8" s="97"/>
      <c r="AU8" s="97"/>
      <c r="AV8" s="97"/>
    </row>
    <row r="9" spans="1:48" s="64" customFormat="1" ht="15" customHeight="1" x14ac:dyDescent="0.25">
      <c r="A9" s="64" t="str">
        <f t="shared" si="0"/>
        <v>5ZACCHIA</v>
      </c>
      <c r="B9" s="356">
        <v>404</v>
      </c>
      <c r="C9" s="135" t="s">
        <v>1288</v>
      </c>
      <c r="D9" s="114" t="str">
        <f>VLOOKUP(A9,Liste!$B$3:$O$1581,3,FALSE)</f>
        <v>Tony</v>
      </c>
      <c r="E9" s="114" t="str">
        <f>VLOOKUP(A9,Liste!$B$3:$O$1581,4,FALSE)</f>
        <v>St-Marcel</v>
      </c>
      <c r="F9" s="114">
        <f>VLOOKUP(A9,Liste!$B$3:$O$1581,6,FALSE)</f>
        <v>71</v>
      </c>
      <c r="G9" s="115">
        <f>VLOOKUP(A9,Liste!$B$3:$O$1581,10,FALSE)</f>
        <v>0</v>
      </c>
      <c r="H9" s="104">
        <f>VLOOKUP(A9,Liste!$B$3:$O$1581,7,FALSE)</f>
        <v>5</v>
      </c>
      <c r="I9" s="104">
        <f>VLOOKUP(A9,Liste!$B$3:$O$1581,8,FALSE)</f>
        <v>0</v>
      </c>
      <c r="J9" s="116">
        <f>VLOOKUP(A9,Liste!$B$3:$O$1581,9,FALSE)</f>
        <v>0</v>
      </c>
      <c r="K9" s="94"/>
      <c r="L9" s="94"/>
      <c r="N9" s="2"/>
      <c r="O9" s="94"/>
      <c r="P9" s="94"/>
      <c r="R9" s="106"/>
      <c r="S9" s="106"/>
      <c r="T9" s="94"/>
      <c r="U9" s="94"/>
      <c r="V9" s="94"/>
      <c r="W9" s="94"/>
      <c r="X9" s="94"/>
      <c r="Y9" s="94"/>
      <c r="Z9" s="95"/>
      <c r="AA9" s="95"/>
      <c r="AB9" s="95"/>
      <c r="AC9" s="95"/>
      <c r="AD9" s="95"/>
      <c r="AE9" s="95"/>
      <c r="AF9" s="95"/>
      <c r="AG9" s="95"/>
      <c r="AH9" s="95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6"/>
      <c r="AT9" s="97"/>
      <c r="AU9" s="97"/>
      <c r="AV9" s="97"/>
    </row>
    <row r="10" spans="1:48" s="64" customFormat="1" ht="15" customHeight="1" x14ac:dyDescent="0.25">
      <c r="A10" s="64" t="str">
        <f t="shared" si="0"/>
        <v>5BONIN</v>
      </c>
      <c r="B10" s="356">
        <v>405</v>
      </c>
      <c r="C10" s="135" t="s">
        <v>630</v>
      </c>
      <c r="D10" s="114" t="str">
        <f>VLOOKUP(A10,Liste!$B$3:$O$1581,3,FALSE)</f>
        <v>Gilbert</v>
      </c>
      <c r="E10" s="114" t="str">
        <f>VLOOKUP(A10,Liste!$B$3:$O$1581,4,FALSE)</f>
        <v>Creusot VS</v>
      </c>
      <c r="F10" s="114">
        <f>VLOOKUP(A10,Liste!$B$3:$O$1581,6,FALSE)</f>
        <v>71</v>
      </c>
      <c r="G10" s="115">
        <f>VLOOKUP(A10,Liste!$B$3:$O$1581,10,FALSE)</f>
        <v>0</v>
      </c>
      <c r="H10" s="104">
        <f>VLOOKUP(A10,Liste!$B$3:$O$1581,7,FALSE)</f>
        <v>5</v>
      </c>
      <c r="I10" s="104">
        <f>VLOOKUP(A10,Liste!$B$3:$O$1581,8,FALSE)</f>
        <v>0</v>
      </c>
      <c r="J10" s="116">
        <f>VLOOKUP(A10,Liste!$B$3:$O$1581,9,FALSE)</f>
        <v>0</v>
      </c>
      <c r="K10" s="94"/>
      <c r="L10" s="94"/>
      <c r="N10" s="2"/>
      <c r="O10" s="94"/>
      <c r="P10" s="94"/>
      <c r="R10" s="106"/>
      <c r="S10" s="106"/>
      <c r="T10" s="94"/>
      <c r="U10" s="94"/>
      <c r="V10" s="94"/>
      <c r="W10" s="94"/>
      <c r="X10" s="94"/>
      <c r="Y10" s="94"/>
      <c r="Z10" s="95"/>
      <c r="AA10" s="95"/>
      <c r="AB10" s="95"/>
      <c r="AC10" s="95"/>
      <c r="AD10" s="95"/>
      <c r="AE10" s="95"/>
      <c r="AF10" s="95"/>
      <c r="AG10" s="95"/>
      <c r="AH10" s="95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6"/>
      <c r="AT10" s="97"/>
      <c r="AU10" s="97"/>
      <c r="AV10" s="97"/>
    </row>
    <row r="11" spans="1:48" s="64" customFormat="1" ht="15" customHeight="1" x14ac:dyDescent="0.25">
      <c r="A11" s="64" t="str">
        <f t="shared" si="0"/>
        <v>5BERLAND</v>
      </c>
      <c r="B11" s="356">
        <v>406</v>
      </c>
      <c r="C11" s="135" t="s">
        <v>153</v>
      </c>
      <c r="D11" s="114" t="str">
        <f>VLOOKUP(A11,Liste!$B$3:$O$1581,3,FALSE)</f>
        <v>Nicolas</v>
      </c>
      <c r="E11" s="114" t="str">
        <f>VLOOKUP(A11,Liste!$B$3:$O$1581,4,FALSE)</f>
        <v>St-Martin en Br.</v>
      </c>
      <c r="F11" s="114">
        <f>VLOOKUP(A11,Liste!$B$3:$O$1581,6,FALSE)</f>
        <v>71</v>
      </c>
      <c r="G11" s="115">
        <f>VLOOKUP(A11,Liste!$B$3:$O$1581,10,FALSE)</f>
        <v>0</v>
      </c>
      <c r="H11" s="104">
        <f>VLOOKUP(A11,Liste!$B$3:$O$1581,7,FALSE)</f>
        <v>5</v>
      </c>
      <c r="I11" s="104">
        <f>VLOOKUP(A11,Liste!$B$3:$O$1581,8,FALSE)</f>
        <v>0</v>
      </c>
      <c r="J11" s="116">
        <f>VLOOKUP(A11,Liste!$B$3:$O$1581,9,FALSE)</f>
        <v>0</v>
      </c>
      <c r="K11" s="94"/>
      <c r="L11" s="94"/>
      <c r="O11" s="94"/>
      <c r="P11" s="94"/>
      <c r="R11" s="106"/>
      <c r="S11" s="106"/>
      <c r="T11" s="94"/>
      <c r="U11" s="94"/>
      <c r="V11" s="94"/>
      <c r="W11" s="94"/>
      <c r="X11" s="94"/>
      <c r="Y11" s="94"/>
      <c r="Z11" s="95"/>
      <c r="AA11" s="95"/>
      <c r="AB11" s="95"/>
      <c r="AC11" s="95"/>
      <c r="AD11" s="95"/>
      <c r="AE11" s="95"/>
      <c r="AF11" s="95"/>
      <c r="AG11" s="95"/>
      <c r="AH11" s="95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6"/>
      <c r="AT11" s="97"/>
      <c r="AU11" s="97"/>
      <c r="AV11" s="97"/>
    </row>
    <row r="12" spans="1:48" s="64" customFormat="1" ht="15" customHeight="1" x14ac:dyDescent="0.25">
      <c r="A12" s="64" t="str">
        <f t="shared" si="0"/>
        <v>5CHEVENARD</v>
      </c>
      <c r="B12" s="356">
        <v>409</v>
      </c>
      <c r="C12" s="135" t="s">
        <v>726</v>
      </c>
      <c r="D12" s="114" t="str">
        <f>VLOOKUP(A12,Liste!$B$3:$O$1581,3,FALSE)</f>
        <v>Michel</v>
      </c>
      <c r="E12" s="114" t="str">
        <f>VLOOKUP(A12,Liste!$B$3:$O$1581,4,FALSE)</f>
        <v>Creusot VS</v>
      </c>
      <c r="F12" s="114">
        <f>VLOOKUP(A12,Liste!$B$3:$O$1581,6,FALSE)</f>
        <v>71</v>
      </c>
      <c r="G12" s="115">
        <f>VLOOKUP(A12,Liste!$B$3:$O$1581,10,FALSE)</f>
        <v>0</v>
      </c>
      <c r="H12" s="104">
        <f>VLOOKUP(A12,Liste!$B$3:$O$1581,7,FALSE)</f>
        <v>5</v>
      </c>
      <c r="I12" s="104">
        <f>VLOOKUP(A12,Liste!$B$3:$O$1581,8,FALSE)</f>
        <v>0</v>
      </c>
      <c r="J12" s="116">
        <f>VLOOKUP(A12,Liste!$B$3:$O$1581,9,FALSE)</f>
        <v>0</v>
      </c>
      <c r="K12" s="94"/>
      <c r="L12" s="94"/>
      <c r="O12" s="94"/>
      <c r="P12" s="94"/>
      <c r="R12" s="106"/>
      <c r="S12" s="106"/>
      <c r="T12" s="94"/>
      <c r="U12" s="94"/>
      <c r="V12" s="94"/>
      <c r="W12" s="94"/>
      <c r="X12" s="94"/>
      <c r="Y12" s="94"/>
      <c r="Z12" s="95"/>
      <c r="AA12" s="95"/>
      <c r="AB12" s="95"/>
      <c r="AC12" s="95"/>
      <c r="AD12" s="95"/>
      <c r="AE12" s="95"/>
      <c r="AF12" s="95"/>
      <c r="AG12" s="95"/>
      <c r="AH12" s="95"/>
      <c r="AI12" s="98"/>
      <c r="AJ12" s="98"/>
      <c r="AK12" s="98"/>
      <c r="AL12" s="98"/>
      <c r="AM12" s="98"/>
      <c r="AN12" s="98"/>
      <c r="AO12" s="98"/>
      <c r="AP12" s="98"/>
      <c r="AQ12" s="98"/>
      <c r="AR12" s="98"/>
      <c r="AS12" s="96"/>
      <c r="AT12" s="97"/>
      <c r="AU12" s="97"/>
      <c r="AV12" s="97"/>
    </row>
    <row r="13" spans="1:48" s="64" customFormat="1" ht="15" customHeight="1" x14ac:dyDescent="0.25">
      <c r="A13" s="64" t="str">
        <f t="shared" si="0"/>
        <v>5LEGER</v>
      </c>
      <c r="B13" s="356">
        <v>410</v>
      </c>
      <c r="C13" s="135" t="s">
        <v>1016</v>
      </c>
      <c r="D13" s="114" t="s">
        <v>1565</v>
      </c>
      <c r="E13" s="114" t="str">
        <f>VLOOKUP(A13,Liste!$B$3:$O$1581,4,FALSE)</f>
        <v>St-Martin en Br.</v>
      </c>
      <c r="F13" s="114">
        <f>VLOOKUP(A13,Liste!$B$3:$O$1581,6,FALSE)</f>
        <v>71</v>
      </c>
      <c r="G13" s="115">
        <f>VLOOKUP(A13,Liste!$B$3:$O$1581,10,FALSE)</f>
        <v>0</v>
      </c>
      <c r="H13" s="104">
        <f>VLOOKUP(A13,Liste!$B$3:$O$1581,7,FALSE)</f>
        <v>5</v>
      </c>
      <c r="I13" s="104">
        <f>VLOOKUP(A13,Liste!$B$3:$O$1581,8,FALSE)</f>
        <v>0</v>
      </c>
      <c r="J13" s="116">
        <f>VLOOKUP(A13,Liste!$B$3:$O$1581,9,FALSE)</f>
        <v>0</v>
      </c>
      <c r="K13" s="94"/>
      <c r="L13" s="94"/>
      <c r="O13" s="94"/>
      <c r="P13" s="94"/>
      <c r="R13" s="106"/>
      <c r="S13" s="106"/>
      <c r="T13" s="94"/>
      <c r="U13" s="94"/>
      <c r="V13" s="94"/>
      <c r="W13" s="94"/>
      <c r="X13" s="94"/>
      <c r="Y13" s="94"/>
      <c r="Z13" s="95"/>
      <c r="AA13" s="95"/>
      <c r="AB13" s="95"/>
      <c r="AC13" s="95"/>
      <c r="AD13" s="95"/>
      <c r="AE13" s="95"/>
      <c r="AF13" s="95"/>
      <c r="AG13" s="95"/>
      <c r="AH13" s="95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6"/>
      <c r="AT13" s="97"/>
      <c r="AU13" s="97"/>
      <c r="AV13" s="97"/>
    </row>
    <row r="14" spans="1:48" s="64" customFormat="1" ht="15" customHeight="1" x14ac:dyDescent="0.25">
      <c r="A14" s="64" t="str">
        <f t="shared" si="0"/>
        <v>5BONIN</v>
      </c>
      <c r="B14" s="356">
        <v>411</v>
      </c>
      <c r="C14" s="135" t="s">
        <v>630</v>
      </c>
      <c r="D14" s="114" t="s">
        <v>554</v>
      </c>
      <c r="E14" s="114" t="s">
        <v>531</v>
      </c>
      <c r="F14" s="114">
        <f>VLOOKUP(A14,Liste!$B$3:$O$1581,6,FALSE)</f>
        <v>71</v>
      </c>
      <c r="G14" s="115">
        <f>VLOOKUP(A14,Liste!$B$3:$O$1581,10,FALSE)</f>
        <v>0</v>
      </c>
      <c r="H14" s="104">
        <f>VLOOKUP(A14,Liste!$B$3:$O$1581,7,FALSE)</f>
        <v>5</v>
      </c>
      <c r="I14" s="104">
        <f>VLOOKUP(A14,Liste!$B$3:$O$1581,8,FALSE)</f>
        <v>0</v>
      </c>
      <c r="J14" s="116">
        <f>VLOOKUP(A14,Liste!$B$3:$O$1581,9,FALSE)</f>
        <v>0</v>
      </c>
      <c r="K14" s="94"/>
      <c r="L14" s="94"/>
      <c r="O14" s="94"/>
      <c r="P14" s="94"/>
      <c r="R14" s="106"/>
      <c r="S14" s="106"/>
      <c r="T14" s="94"/>
      <c r="U14" s="94"/>
      <c r="V14" s="94"/>
      <c r="W14" s="94"/>
      <c r="X14" s="94"/>
      <c r="Y14" s="94"/>
      <c r="Z14" s="95"/>
      <c r="AA14" s="95"/>
      <c r="AB14" s="95"/>
      <c r="AC14" s="95"/>
      <c r="AD14" s="95"/>
      <c r="AE14" s="95"/>
      <c r="AF14" s="95"/>
      <c r="AG14" s="95"/>
      <c r="AH14" s="95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6"/>
      <c r="AT14" s="97"/>
      <c r="AU14" s="97"/>
      <c r="AV14" s="97"/>
    </row>
    <row r="15" spans="1:48" s="64" customFormat="1" ht="15" customHeight="1" x14ac:dyDescent="0.25">
      <c r="A15" s="64" t="str">
        <f t="shared" si="0"/>
        <v>5PIFFAUT</v>
      </c>
      <c r="B15" s="356">
        <v>412</v>
      </c>
      <c r="C15" s="135" t="s">
        <v>1161</v>
      </c>
      <c r="D15" s="114" t="str">
        <f>VLOOKUP(A15,Liste!$B$3:$O$1581,3,FALSE)</f>
        <v>Michel</v>
      </c>
      <c r="E15" s="114" t="str">
        <f>VLOOKUP(A15,Liste!$B$3:$O$1581,4,FALSE)</f>
        <v>VS Chalon</v>
      </c>
      <c r="F15" s="114">
        <f>VLOOKUP(A15,Liste!$B$3:$O$1581,6,FALSE)</f>
        <v>71</v>
      </c>
      <c r="G15" s="115">
        <f>VLOOKUP(A15,Liste!$B$3:$O$1581,10,FALSE)</f>
        <v>0</v>
      </c>
      <c r="H15" s="104">
        <f>VLOOKUP(A15,Liste!$B$3:$O$1581,7,FALSE)</f>
        <v>5</v>
      </c>
      <c r="I15" s="104">
        <f>VLOOKUP(A15,Liste!$B$3:$O$1581,8,FALSE)</f>
        <v>0</v>
      </c>
      <c r="J15" s="116">
        <f>VLOOKUP(A15,Liste!$B$3:$O$1581,9,FALSE)</f>
        <v>0</v>
      </c>
      <c r="K15" s="94"/>
      <c r="L15" s="94"/>
      <c r="O15" s="94"/>
      <c r="P15" s="94"/>
      <c r="R15" s="106"/>
      <c r="S15" s="106"/>
      <c r="T15" s="94"/>
      <c r="U15" s="94"/>
      <c r="V15" s="94"/>
      <c r="W15" s="94"/>
      <c r="X15" s="94"/>
      <c r="Y15" s="94"/>
      <c r="Z15" s="95"/>
      <c r="AA15" s="95"/>
      <c r="AB15" s="95"/>
      <c r="AC15" s="95"/>
      <c r="AD15" s="95"/>
      <c r="AE15" s="95"/>
      <c r="AF15" s="95"/>
      <c r="AG15" s="95"/>
      <c r="AH15" s="95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6"/>
      <c r="AT15" s="97"/>
      <c r="AU15" s="97"/>
      <c r="AV15" s="97"/>
    </row>
    <row r="16" spans="1:48" s="64" customFormat="1" ht="15" customHeight="1" x14ac:dyDescent="0.25">
      <c r="A16" s="64" t="str">
        <f t="shared" si="0"/>
        <v>5BURTIN</v>
      </c>
      <c r="B16" s="356">
        <v>413</v>
      </c>
      <c r="C16" s="135" t="s">
        <v>683</v>
      </c>
      <c r="D16" s="114" t="str">
        <f>VLOOKUP(A16,Liste!$B$3:$O$1581,3,FALSE)</f>
        <v>Alain</v>
      </c>
      <c r="E16" s="114" t="str">
        <f>VLOOKUP(A16,Liste!$B$3:$O$1581,4,FALSE)</f>
        <v>Marcigny</v>
      </c>
      <c r="F16" s="114">
        <f>VLOOKUP(A16,Liste!$B$3:$O$1581,6,FALSE)</f>
        <v>71</v>
      </c>
      <c r="G16" s="115">
        <f>VLOOKUP(A16,Liste!$B$3:$O$1581,10,FALSE)</f>
        <v>0</v>
      </c>
      <c r="H16" s="104">
        <f>VLOOKUP(A16,Liste!$B$3:$O$1581,7,FALSE)</f>
        <v>5</v>
      </c>
      <c r="I16" s="104">
        <f>VLOOKUP(A16,Liste!$B$3:$O$1581,8,FALSE)</f>
        <v>0</v>
      </c>
      <c r="J16" s="116">
        <f>VLOOKUP(A16,Liste!$B$3:$O$1581,9,FALSE)</f>
        <v>0</v>
      </c>
      <c r="K16" s="94"/>
      <c r="L16" s="94"/>
      <c r="O16" s="94"/>
      <c r="P16" s="94"/>
      <c r="R16" s="106"/>
      <c r="S16" s="106"/>
      <c r="T16" s="94"/>
      <c r="U16" s="94"/>
      <c r="V16" s="94"/>
      <c r="W16" s="94"/>
      <c r="X16" s="94"/>
      <c r="Y16" s="94"/>
      <c r="Z16" s="95"/>
      <c r="AA16" s="95"/>
      <c r="AB16" s="95"/>
      <c r="AC16" s="95"/>
      <c r="AD16" s="95"/>
      <c r="AE16" s="95"/>
      <c r="AF16" s="95"/>
      <c r="AG16" s="95"/>
      <c r="AH16" s="95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6"/>
      <c r="AT16" s="97"/>
      <c r="AU16" s="97"/>
      <c r="AV16" s="97"/>
    </row>
    <row r="17" spans="1:48" s="64" customFormat="1" ht="15" customHeight="1" x14ac:dyDescent="0.25">
      <c r="A17" s="64" t="str">
        <f t="shared" si="0"/>
        <v>5MASA</v>
      </c>
      <c r="B17" s="356">
        <v>414</v>
      </c>
      <c r="C17" s="135" t="s">
        <v>1062</v>
      </c>
      <c r="D17" s="114" t="str">
        <f>VLOOKUP(A17,Liste!$B$3:$O$1581,3,FALSE)</f>
        <v>Elliott</v>
      </c>
      <c r="E17" s="114" t="str">
        <f>VLOOKUP(A17,Liste!$B$3:$O$1581,4,FALSE)</f>
        <v>Louhans</v>
      </c>
      <c r="F17" s="114">
        <f>VLOOKUP(A17,Liste!$B$3:$O$1581,6,FALSE)</f>
        <v>71</v>
      </c>
      <c r="G17" s="115">
        <f>VLOOKUP(A17,Liste!$B$3:$O$1581,10,FALSE)</f>
        <v>0</v>
      </c>
      <c r="H17" s="104">
        <f>VLOOKUP(A17,Liste!$B$3:$O$1581,7,FALSE)</f>
        <v>5</v>
      </c>
      <c r="I17" s="104">
        <f>VLOOKUP(A17,Liste!$B$3:$O$1581,8,FALSE)</f>
        <v>0</v>
      </c>
      <c r="J17" s="116">
        <f>VLOOKUP(A17,Liste!$B$3:$O$1581,9,FALSE)</f>
        <v>0</v>
      </c>
      <c r="K17" s="94"/>
      <c r="L17" s="94"/>
      <c r="O17" s="94"/>
      <c r="P17" s="94"/>
      <c r="R17" s="106"/>
      <c r="S17" s="106"/>
      <c r="T17" s="94"/>
      <c r="U17" s="94"/>
      <c r="V17" s="94"/>
      <c r="W17" s="94"/>
      <c r="X17" s="94"/>
      <c r="Y17" s="94"/>
      <c r="Z17" s="95"/>
      <c r="AA17" s="95"/>
      <c r="AB17" s="95"/>
      <c r="AC17" s="95"/>
      <c r="AD17" s="95"/>
      <c r="AE17" s="95"/>
      <c r="AF17" s="95"/>
      <c r="AG17" s="95"/>
      <c r="AH17" s="95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6"/>
      <c r="AT17" s="97"/>
      <c r="AU17" s="97"/>
      <c r="AV17" s="97"/>
    </row>
    <row r="18" spans="1:48" s="64" customFormat="1" ht="15" customHeight="1" x14ac:dyDescent="0.25">
      <c r="A18" s="64" t="str">
        <f t="shared" si="0"/>
        <v>5GONZALES</v>
      </c>
      <c r="B18" s="356">
        <v>415</v>
      </c>
      <c r="C18" s="135" t="s">
        <v>227</v>
      </c>
      <c r="D18" s="114" t="str">
        <f>VLOOKUP(A18,Liste!$B$3:$O$1581,3,FALSE)</f>
        <v>Gérard</v>
      </c>
      <c r="E18" s="114" t="str">
        <f>VLOOKUP(A18,Liste!$B$3:$O$1581,4,FALSE)</f>
        <v>VC Lagnieu</v>
      </c>
      <c r="F18" s="114" t="str">
        <f>VLOOKUP(A18,Liste!$B$3:$O$1581,6,FALSE)</f>
        <v>01</v>
      </c>
      <c r="G18" s="115" t="str">
        <f>VLOOKUP(A18,Liste!$B$3:$O$1581,10,FALSE)</f>
        <v>*</v>
      </c>
      <c r="H18" s="104">
        <f>VLOOKUP(A18,Liste!$B$3:$O$1581,7,FALSE)</f>
        <v>5</v>
      </c>
      <c r="I18" s="104">
        <f>VLOOKUP(A18,Liste!$B$3:$O$1581,8,FALSE)</f>
        <v>0</v>
      </c>
      <c r="J18" s="116">
        <f>VLOOKUP(A18,Liste!$B$3:$O$1581,9,FALSE)</f>
        <v>0</v>
      </c>
      <c r="K18" s="94"/>
      <c r="L18" s="94"/>
      <c r="O18" s="94"/>
      <c r="P18" s="94"/>
      <c r="R18" s="106"/>
      <c r="S18" s="106"/>
      <c r="T18" s="94"/>
      <c r="U18" s="94"/>
      <c r="V18" s="94"/>
      <c r="W18" s="94"/>
      <c r="X18" s="94"/>
      <c r="Y18" s="94"/>
      <c r="Z18" s="95"/>
      <c r="AA18" s="95"/>
      <c r="AB18" s="95"/>
      <c r="AC18" s="95"/>
      <c r="AD18" s="95"/>
      <c r="AE18" s="95"/>
      <c r="AF18" s="95"/>
      <c r="AG18" s="95"/>
      <c r="AH18" s="95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6"/>
      <c r="AT18" s="97"/>
      <c r="AU18" s="97"/>
      <c r="AV18" s="97"/>
    </row>
    <row r="19" spans="1:48" s="64" customFormat="1" ht="15" customHeight="1" x14ac:dyDescent="0.25">
      <c r="A19" s="64" t="str">
        <f t="shared" si="0"/>
        <v>5JOBLOT</v>
      </c>
      <c r="B19" s="356">
        <v>416</v>
      </c>
      <c r="C19" s="135" t="s">
        <v>968</v>
      </c>
      <c r="D19" s="114" t="s">
        <v>117</v>
      </c>
      <c r="E19" s="114" t="str">
        <f>VLOOKUP(A19,Liste!$B$3:$O$1581,4,FALSE)</f>
        <v>Buxy</v>
      </c>
      <c r="F19" s="114">
        <f>VLOOKUP(A19,Liste!$B$3:$O$1581,6,FALSE)</f>
        <v>71</v>
      </c>
      <c r="G19" s="115">
        <f>VLOOKUP(A19,Liste!$B$3:$O$1581,10,FALSE)</f>
        <v>0</v>
      </c>
      <c r="H19" s="104">
        <f>VLOOKUP(A19,Liste!$B$3:$O$1581,7,FALSE)</f>
        <v>5</v>
      </c>
      <c r="I19" s="104">
        <f>VLOOKUP(A19,Liste!$B$3:$O$1581,8,FALSE)</f>
        <v>0</v>
      </c>
      <c r="J19" s="116">
        <f>VLOOKUP(A19,Liste!$B$3:$O$1581,9,FALSE)</f>
        <v>0</v>
      </c>
      <c r="K19" s="94"/>
      <c r="L19" s="94"/>
      <c r="O19" s="94"/>
      <c r="P19" s="94"/>
      <c r="R19" s="106"/>
      <c r="S19" s="106"/>
      <c r="T19" s="94"/>
      <c r="U19" s="94"/>
      <c r="V19" s="94"/>
      <c r="W19" s="94"/>
      <c r="X19" s="94"/>
      <c r="Y19" s="94"/>
      <c r="Z19" s="95"/>
      <c r="AA19" s="95"/>
      <c r="AB19" s="95"/>
      <c r="AC19" s="95"/>
      <c r="AD19" s="95"/>
      <c r="AE19" s="95"/>
      <c r="AF19" s="95"/>
      <c r="AG19" s="95"/>
      <c r="AH19" s="95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6"/>
      <c r="AT19" s="97"/>
      <c r="AU19" s="97"/>
      <c r="AV19" s="97"/>
    </row>
    <row r="20" spans="1:48" s="64" customFormat="1" ht="15" customHeight="1" x14ac:dyDescent="0.25">
      <c r="A20" s="64" t="str">
        <f t="shared" si="0"/>
        <v>5BRUZZONI</v>
      </c>
      <c r="B20" s="356">
        <v>417</v>
      </c>
      <c r="C20" s="135" t="s">
        <v>676</v>
      </c>
      <c r="D20" s="114" t="s">
        <v>17</v>
      </c>
      <c r="E20" s="114" t="s">
        <v>530</v>
      </c>
      <c r="F20" s="114">
        <f>VLOOKUP(A20,Liste!$B$3:$O$1581,6,FALSE)</f>
        <v>71</v>
      </c>
      <c r="G20" s="115">
        <f>VLOOKUP(A20,Liste!$B$3:$O$1581,10,FALSE)</f>
        <v>0</v>
      </c>
      <c r="H20" s="104">
        <f>VLOOKUP(A20,Liste!$B$3:$O$1581,7,FALSE)</f>
        <v>5</v>
      </c>
      <c r="I20" s="104">
        <f>VLOOKUP(A20,Liste!$B$3:$O$1581,8,FALSE)</f>
        <v>0</v>
      </c>
      <c r="J20" s="116">
        <f>VLOOKUP(A20,Liste!$B$3:$O$1581,9,FALSE)</f>
        <v>0</v>
      </c>
      <c r="K20" s="94"/>
      <c r="L20" s="94"/>
      <c r="O20" s="94"/>
      <c r="P20" s="94"/>
      <c r="R20" s="106"/>
      <c r="S20" s="106"/>
      <c r="T20" s="94"/>
      <c r="U20" s="94"/>
      <c r="V20" s="94"/>
      <c r="W20" s="94"/>
      <c r="X20" s="94"/>
      <c r="Y20" s="94"/>
      <c r="Z20" s="95"/>
      <c r="AA20" s="95"/>
      <c r="AB20" s="95"/>
      <c r="AC20" s="95"/>
      <c r="AD20" s="95"/>
      <c r="AE20" s="95"/>
      <c r="AF20" s="95"/>
      <c r="AG20" s="95"/>
      <c r="AH20" s="95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6"/>
      <c r="AT20" s="97"/>
      <c r="AU20" s="97"/>
      <c r="AV20" s="97"/>
    </row>
    <row r="21" spans="1:48" s="64" customFormat="1" ht="15" customHeight="1" x14ac:dyDescent="0.25">
      <c r="A21" s="64" t="str">
        <f t="shared" si="0"/>
        <v>5DION</v>
      </c>
      <c r="B21" s="356">
        <v>419</v>
      </c>
      <c r="C21" s="135" t="s">
        <v>1566</v>
      </c>
      <c r="D21" s="114" t="s">
        <v>98</v>
      </c>
      <c r="E21" s="114" t="s">
        <v>526</v>
      </c>
      <c r="F21" s="114">
        <v>71</v>
      </c>
      <c r="G21" s="115" t="e">
        <f>VLOOKUP(A21,Liste!$B$3:$O$1581,10,FALSE)</f>
        <v>#N/A</v>
      </c>
      <c r="H21" s="104">
        <v>5</v>
      </c>
      <c r="I21" s="104" t="e">
        <f>VLOOKUP(A21,Liste!$B$3:$O$1581,8,FALSE)</f>
        <v>#N/A</v>
      </c>
      <c r="J21" s="116" t="e">
        <f>VLOOKUP(A21,Liste!$B$3:$O$1581,9,FALSE)</f>
        <v>#N/A</v>
      </c>
      <c r="K21" s="94"/>
      <c r="L21" s="94"/>
      <c r="O21" s="94"/>
      <c r="P21" s="94"/>
      <c r="R21" s="106"/>
      <c r="S21" s="106"/>
      <c r="T21" s="94"/>
      <c r="U21" s="94"/>
      <c r="V21" s="94"/>
      <c r="W21" s="94"/>
      <c r="X21" s="94"/>
      <c r="Y21" s="94"/>
      <c r="Z21" s="95"/>
      <c r="AA21" s="95"/>
      <c r="AB21" s="95"/>
      <c r="AC21" s="95"/>
      <c r="AD21" s="95"/>
      <c r="AE21" s="95"/>
      <c r="AF21" s="95"/>
      <c r="AG21" s="95"/>
      <c r="AH21" s="95"/>
      <c r="AI21" s="98"/>
      <c r="AJ21" s="98"/>
      <c r="AK21" s="98"/>
      <c r="AL21" s="98"/>
      <c r="AM21" s="98"/>
      <c r="AN21" s="98"/>
      <c r="AO21" s="98"/>
      <c r="AP21" s="98"/>
      <c r="AQ21" s="98"/>
      <c r="AR21" s="98"/>
      <c r="AS21" s="96"/>
      <c r="AT21" s="97"/>
      <c r="AU21" s="97"/>
      <c r="AV21" s="97"/>
    </row>
    <row r="22" spans="1:48" s="64" customFormat="1" ht="15" customHeight="1" x14ac:dyDescent="0.25">
      <c r="A22" s="64" t="str">
        <f t="shared" si="0"/>
        <v>5LIMOGE</v>
      </c>
      <c r="B22" s="356">
        <v>420</v>
      </c>
      <c r="C22" s="135" t="s">
        <v>1026</v>
      </c>
      <c r="D22" s="114" t="str">
        <f>VLOOKUP(A22,Liste!$B$3:$O$1581,3,FALSE)</f>
        <v>Christian</v>
      </c>
      <c r="E22" s="114" t="str">
        <f>VLOOKUP(A22,Liste!$B$3:$O$1581,4,FALSE)</f>
        <v>Buxy</v>
      </c>
      <c r="F22" s="114">
        <f>VLOOKUP(A22,Liste!$B$3:$O$1581,6,FALSE)</f>
        <v>71</v>
      </c>
      <c r="G22" s="115">
        <f>VLOOKUP(A22,Liste!$B$3:$O$1581,10,FALSE)</f>
        <v>0</v>
      </c>
      <c r="H22" s="104">
        <f>VLOOKUP(A22,Liste!$B$3:$O$1581,7,FALSE)</f>
        <v>5</v>
      </c>
      <c r="I22" s="104">
        <f>VLOOKUP(A22,Liste!$B$3:$O$1581,8,FALSE)</f>
        <v>0</v>
      </c>
      <c r="J22" s="116">
        <f>VLOOKUP(A22,Liste!$B$3:$O$1581,9,FALSE)</f>
        <v>0</v>
      </c>
      <c r="K22" s="94"/>
      <c r="L22" s="94"/>
      <c r="O22" s="94"/>
      <c r="P22" s="94"/>
      <c r="R22" s="106"/>
      <c r="S22" s="106"/>
      <c r="T22" s="94"/>
      <c r="U22" s="94"/>
      <c r="V22" s="94"/>
      <c r="W22" s="94"/>
      <c r="X22" s="94"/>
      <c r="Y22" s="94"/>
      <c r="Z22" s="95"/>
      <c r="AA22" s="95"/>
      <c r="AB22" s="95"/>
      <c r="AC22" s="95"/>
      <c r="AD22" s="95"/>
      <c r="AE22" s="95"/>
      <c r="AF22" s="95"/>
      <c r="AG22" s="95"/>
      <c r="AH22" s="95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96"/>
      <c r="AT22" s="97"/>
      <c r="AU22" s="97"/>
      <c r="AV22" s="97"/>
    </row>
    <row r="23" spans="1:48" ht="15" x14ac:dyDescent="0.25">
      <c r="A23" s="64" t="str">
        <f t="shared" si="0"/>
        <v>5</v>
      </c>
      <c r="B23" s="352"/>
      <c r="C23" s="135"/>
      <c r="D23" s="114" t="e">
        <f>VLOOKUP(A23,Liste!$B$3:$O$1581,3,FALSE)</f>
        <v>#N/A</v>
      </c>
      <c r="E23" s="114" t="e">
        <f>VLOOKUP(A23,Liste!$B$3:$O$1581,4,FALSE)</f>
        <v>#N/A</v>
      </c>
      <c r="F23" s="114" t="e">
        <f>VLOOKUP(A23,Liste!$B$3:$O$1581,6,FALSE)</f>
        <v>#N/A</v>
      </c>
      <c r="G23" s="115" t="e">
        <f>VLOOKUP(A23,Liste!$B$3:$O$1581,10,FALSE)</f>
        <v>#N/A</v>
      </c>
      <c r="H23" s="104" t="e">
        <f>VLOOKUP(A23,Liste!$B$3:$O$1581,7,FALSE)</f>
        <v>#N/A</v>
      </c>
      <c r="I23" s="104" t="e">
        <f>VLOOKUP(A23,Liste!$B$3:$O$1581,8,FALSE)</f>
        <v>#N/A</v>
      </c>
      <c r="J23" s="116" t="e">
        <f>VLOOKUP(A23,Liste!$B$3:$O$1581,9,FALSE)</f>
        <v>#N/A</v>
      </c>
    </row>
    <row r="24" spans="1:48" ht="15" x14ac:dyDescent="0.25">
      <c r="A24" s="64" t="str">
        <f t="shared" si="0"/>
        <v>5</v>
      </c>
      <c r="B24" s="352"/>
      <c r="C24" s="135"/>
      <c r="D24" s="114" t="e">
        <f>VLOOKUP(A24,Liste!$B$3:$O$1581,3,FALSE)</f>
        <v>#N/A</v>
      </c>
      <c r="E24" s="114" t="e">
        <f>VLOOKUP(A24,Liste!$B$3:$O$1581,4,FALSE)</f>
        <v>#N/A</v>
      </c>
      <c r="F24" s="114" t="e">
        <f>VLOOKUP(A24,Liste!$B$3:$O$1581,6,FALSE)</f>
        <v>#N/A</v>
      </c>
      <c r="G24" s="115" t="e">
        <f>VLOOKUP(A24,Liste!$B$3:$O$1581,10,FALSE)</f>
        <v>#N/A</v>
      </c>
      <c r="H24" s="104" t="e">
        <f>VLOOKUP(A24,Liste!$B$3:$O$1581,7,FALSE)</f>
        <v>#N/A</v>
      </c>
      <c r="I24" s="104" t="e">
        <f>VLOOKUP(A24,Liste!$B$3:$O$1581,8,FALSE)</f>
        <v>#N/A</v>
      </c>
      <c r="J24" s="116" t="e">
        <f>VLOOKUP(A24,Liste!$B$3:$O$1581,9,FALSE)</f>
        <v>#N/A</v>
      </c>
    </row>
    <row r="25" spans="1:48" ht="15" x14ac:dyDescent="0.25">
      <c r="A25" s="64" t="str">
        <f t="shared" si="0"/>
        <v>5</v>
      </c>
      <c r="B25" s="352"/>
      <c r="C25" s="135"/>
      <c r="D25" s="114" t="e">
        <f>VLOOKUP(A25,Liste!$B$3:$O$1581,3,FALSE)</f>
        <v>#N/A</v>
      </c>
      <c r="E25" s="114" t="e">
        <f>VLOOKUP(A25,Liste!$B$3:$O$1581,4,FALSE)</f>
        <v>#N/A</v>
      </c>
      <c r="F25" s="114" t="e">
        <f>VLOOKUP(A25,Liste!$B$3:$O$1581,6,FALSE)</f>
        <v>#N/A</v>
      </c>
      <c r="G25" s="115" t="e">
        <f>VLOOKUP(A25,Liste!$B$3:$O$1581,10,FALSE)</f>
        <v>#N/A</v>
      </c>
      <c r="H25" s="104" t="e">
        <f>VLOOKUP(A25,Liste!$B$3:$O$1581,7,FALSE)</f>
        <v>#N/A</v>
      </c>
      <c r="I25" s="104" t="e">
        <f>VLOOKUP(A25,Liste!$B$3:$O$1581,8,FALSE)</f>
        <v>#N/A</v>
      </c>
      <c r="J25" s="116" t="e">
        <f>VLOOKUP(A25,Liste!$B$3:$O$1581,9,FALSE)</f>
        <v>#N/A</v>
      </c>
    </row>
    <row r="26" spans="1:48" ht="15" x14ac:dyDescent="0.25">
      <c r="A26" s="64" t="str">
        <f t="shared" si="0"/>
        <v>5</v>
      </c>
      <c r="B26" s="352"/>
      <c r="C26" s="135"/>
      <c r="D26" s="114" t="e">
        <f>VLOOKUP(A26,Liste!$B$3:$O$1581,3,FALSE)</f>
        <v>#N/A</v>
      </c>
      <c r="E26" s="114" t="e">
        <f>VLOOKUP(A26,Liste!$B$3:$O$1581,4,FALSE)</f>
        <v>#N/A</v>
      </c>
      <c r="F26" s="114" t="e">
        <f>VLOOKUP(A26,Liste!$B$3:$O$1581,6,FALSE)</f>
        <v>#N/A</v>
      </c>
      <c r="G26" s="115" t="e">
        <f>VLOOKUP(A26,Liste!$B$3:$O$1581,10,FALSE)</f>
        <v>#N/A</v>
      </c>
      <c r="H26" s="104" t="e">
        <f>VLOOKUP(A26,Liste!$B$3:$O$1581,7,FALSE)</f>
        <v>#N/A</v>
      </c>
      <c r="I26" s="104" t="e">
        <f>VLOOKUP(A26,Liste!$B$3:$O$1581,8,FALSE)</f>
        <v>#N/A</v>
      </c>
      <c r="J26" s="116" t="e">
        <f>VLOOKUP(A26,Liste!$B$3:$O$1581,9,FALSE)</f>
        <v>#N/A</v>
      </c>
    </row>
    <row r="27" spans="1:48" ht="15" x14ac:dyDescent="0.25">
      <c r="A27" s="64" t="str">
        <f t="shared" si="0"/>
        <v>5</v>
      </c>
      <c r="B27" s="352"/>
      <c r="C27" s="135"/>
      <c r="D27" s="114" t="e">
        <f>VLOOKUP(A27,Liste!$B$3:$O$1581,3,FALSE)</f>
        <v>#N/A</v>
      </c>
      <c r="E27" s="114" t="e">
        <f>VLOOKUP(A27,Liste!$B$3:$O$1581,4,FALSE)</f>
        <v>#N/A</v>
      </c>
      <c r="F27" s="114" t="e">
        <f>VLOOKUP(A27,Liste!$B$3:$O$1581,6,FALSE)</f>
        <v>#N/A</v>
      </c>
      <c r="G27" s="115" t="e">
        <f>VLOOKUP(A27,Liste!$B$3:$O$1581,10,FALSE)</f>
        <v>#N/A</v>
      </c>
      <c r="H27" s="104" t="e">
        <f>VLOOKUP(A27,Liste!$B$3:$O$1581,7,FALSE)</f>
        <v>#N/A</v>
      </c>
      <c r="I27" s="104" t="e">
        <f>VLOOKUP(A27,Liste!$B$3:$O$1581,8,FALSE)</f>
        <v>#N/A</v>
      </c>
      <c r="J27" s="116" t="e">
        <f>VLOOKUP(A27,Liste!$B$3:$O$1581,9,FALSE)</f>
        <v>#N/A</v>
      </c>
    </row>
    <row r="28" spans="1:48" ht="15" x14ac:dyDescent="0.25">
      <c r="A28" s="64" t="str">
        <f t="shared" si="0"/>
        <v>5</v>
      </c>
      <c r="B28" s="352"/>
      <c r="C28" s="135"/>
      <c r="D28" s="114" t="e">
        <f>VLOOKUP(A28,Liste!$B$3:$O$1581,3,FALSE)</f>
        <v>#N/A</v>
      </c>
      <c r="E28" s="114" t="e">
        <f>VLOOKUP(A28,Liste!$B$3:$O$1581,4,FALSE)</f>
        <v>#N/A</v>
      </c>
      <c r="F28" s="114" t="e">
        <f>VLOOKUP(A28,Liste!$B$3:$O$1581,6,FALSE)</f>
        <v>#N/A</v>
      </c>
      <c r="G28" s="115" t="e">
        <f>VLOOKUP(A28,Liste!$B$3:$O$1581,10,FALSE)</f>
        <v>#N/A</v>
      </c>
      <c r="H28" s="104" t="e">
        <f>VLOOKUP(A28,Liste!$B$3:$O$1581,7,FALSE)</f>
        <v>#N/A</v>
      </c>
      <c r="I28" s="104" t="e">
        <f>VLOOKUP(A28,Liste!$B$3:$O$1581,8,FALSE)</f>
        <v>#N/A</v>
      </c>
      <c r="J28" s="116" t="e">
        <f>VLOOKUP(A28,Liste!$B$3:$O$1581,9,FALSE)</f>
        <v>#N/A</v>
      </c>
    </row>
    <row r="29" spans="1:48" ht="15" x14ac:dyDescent="0.25">
      <c r="A29" s="64" t="str">
        <f t="shared" si="0"/>
        <v>5</v>
      </c>
      <c r="B29" s="352"/>
      <c r="C29" s="135"/>
      <c r="D29" s="114" t="e">
        <f>VLOOKUP(A29,Liste!$B$3:$O$1581,3,FALSE)</f>
        <v>#N/A</v>
      </c>
      <c r="E29" s="114" t="e">
        <f>VLOOKUP(A29,Liste!$B$3:$O$1581,4,FALSE)</f>
        <v>#N/A</v>
      </c>
      <c r="F29" s="114" t="e">
        <f>VLOOKUP(A29,Liste!$B$3:$O$1581,6,FALSE)</f>
        <v>#N/A</v>
      </c>
      <c r="G29" s="115" t="e">
        <f>VLOOKUP(A29,Liste!$B$3:$O$1581,10,FALSE)</f>
        <v>#N/A</v>
      </c>
      <c r="H29" s="104" t="e">
        <f>VLOOKUP(A29,Liste!$B$3:$O$1581,7,FALSE)</f>
        <v>#N/A</v>
      </c>
      <c r="I29" s="104" t="e">
        <f>VLOOKUP(A29,Liste!$B$3:$O$1581,8,FALSE)</f>
        <v>#N/A</v>
      </c>
      <c r="J29" s="116" t="e">
        <f>VLOOKUP(A29,Liste!$B$3:$O$1581,9,FALSE)</f>
        <v>#N/A</v>
      </c>
    </row>
    <row r="30" spans="1:48" ht="15" x14ac:dyDescent="0.25">
      <c r="A30" s="64" t="str">
        <f t="shared" si="0"/>
        <v>5</v>
      </c>
      <c r="B30" s="352"/>
      <c r="C30" s="135"/>
      <c r="D30" s="114" t="e">
        <f>VLOOKUP(A30,Liste!$B$3:$O$1581,3,FALSE)</f>
        <v>#N/A</v>
      </c>
      <c r="E30" s="114" t="e">
        <f>VLOOKUP(A30,Liste!$B$3:$O$1581,4,FALSE)</f>
        <v>#N/A</v>
      </c>
      <c r="F30" s="114" t="e">
        <f>VLOOKUP(A30,Liste!$B$3:$O$1581,6,FALSE)</f>
        <v>#N/A</v>
      </c>
      <c r="G30" s="115" t="e">
        <f>VLOOKUP(A30,Liste!$B$3:$O$1581,10,FALSE)</f>
        <v>#N/A</v>
      </c>
      <c r="H30" s="104" t="e">
        <f>VLOOKUP(A30,Liste!$B$3:$O$1581,7,FALSE)</f>
        <v>#N/A</v>
      </c>
      <c r="I30" s="104" t="e">
        <f>VLOOKUP(A30,Liste!$B$3:$O$1581,8,FALSE)</f>
        <v>#N/A</v>
      </c>
      <c r="J30" s="116" t="e">
        <f>VLOOKUP(A30,Liste!$B$3:$O$1581,9,FALSE)</f>
        <v>#N/A</v>
      </c>
    </row>
    <row r="31" spans="1:48" ht="15" x14ac:dyDescent="0.25">
      <c r="A31" s="64" t="str">
        <f t="shared" si="0"/>
        <v>5</v>
      </c>
      <c r="B31" s="352"/>
      <c r="C31" s="147"/>
      <c r="D31" s="110" t="e">
        <f>VLOOKUP(A31,Liste!$B$3:$O$1581,3,FALSE)</f>
        <v>#N/A</v>
      </c>
      <c r="E31" s="110" t="e">
        <f>VLOOKUP(A31,Liste!$B$3:$O$1581,4,FALSE)</f>
        <v>#N/A</v>
      </c>
      <c r="F31" s="110" t="e">
        <f>VLOOKUP(A31,Liste!$B$3:$O$1581,6,FALSE)</f>
        <v>#N/A</v>
      </c>
      <c r="G31" s="111" t="e">
        <f>VLOOKUP(A31,Liste!$B$3:$O$1581,10,FALSE)</f>
        <v>#N/A</v>
      </c>
      <c r="H31" s="113" t="e">
        <f>VLOOKUP(A31,Liste!$B$3:$O$1581,7,FALSE)</f>
        <v>#N/A</v>
      </c>
      <c r="I31" s="113" t="e">
        <f>VLOOKUP(A31,Liste!$B$3:$O$1581,8,FALSE)</f>
        <v>#N/A</v>
      </c>
      <c r="J31" s="112" t="e">
        <f>VLOOKUP(A31,Liste!$B$3:$O$1581,9,FALSE)</f>
        <v>#N/A</v>
      </c>
    </row>
  </sheetData>
  <mergeCells count="9">
    <mergeCell ref="G5:J6"/>
    <mergeCell ref="A1:J1"/>
    <mergeCell ref="B5:B6"/>
    <mergeCell ref="C5:C6"/>
    <mergeCell ref="D5:D6"/>
    <mergeCell ref="E5:E6"/>
    <mergeCell ref="F5:F6"/>
    <mergeCell ref="F2:J3"/>
    <mergeCell ref="B3:D3"/>
  </mergeCells>
  <conditionalFormatting sqref="X7:Y22">
    <cfRule type="cellIs" dxfId="57" priority="10" operator="notEqual">
      <formula>"X"</formula>
    </cfRule>
  </conditionalFormatting>
  <conditionalFormatting sqref="Z7:AH22">
    <cfRule type="cellIs" dxfId="56" priority="8" operator="equal">
      <formula>0</formula>
    </cfRule>
    <cfRule type="cellIs" dxfId="55" priority="9" operator="greaterThan">
      <formula>0</formula>
    </cfRule>
  </conditionalFormatting>
  <conditionalFormatting sqref="C26:C31 C8 C11:C22">
    <cfRule type="containsText" dxfId="54" priority="7" operator="containsText" text="#N/A">
      <formula>NOT(ISERROR(SEARCH("#N/A",C8)))</formula>
    </cfRule>
  </conditionalFormatting>
  <conditionalFormatting sqref="F31:J31 N7:N9 X7:AV22 C7:G31">
    <cfRule type="containsErrors" dxfId="53" priority="6">
      <formula>ISERROR(C7)</formula>
    </cfRule>
  </conditionalFormatting>
  <conditionalFormatting sqref="AS7:AS22">
    <cfRule type="containsText" dxfId="52" priority="5" operator="containsText" text="NON">
      <formula>NOT(ISERROR(SEARCH("NON",AS7)))</formula>
    </cfRule>
  </conditionalFormatting>
  <conditionalFormatting sqref="G7:J31">
    <cfRule type="cellIs" dxfId="51" priority="3" operator="equal">
      <formula>0</formula>
    </cfRule>
    <cfRule type="containsErrors" dxfId="50" priority="4">
      <formula>ISERROR(G7)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AV65"/>
  <sheetViews>
    <sheetView topLeftCell="C1" zoomScaleNormal="100" workbookViewId="0">
      <pane ySplit="6" topLeftCell="A7" activePane="bottomLeft" state="frozen"/>
      <selection pane="bottomLeft" sqref="A1:F2"/>
    </sheetView>
  </sheetViews>
  <sheetFormatPr baseColWidth="10" defaultRowHeight="15" x14ac:dyDescent="0.25"/>
  <cols>
    <col min="1" max="1" width="5" customWidth="1"/>
    <col min="2" max="2" width="5" hidden="1" customWidth="1"/>
    <col min="3" max="3" width="9" customWidth="1"/>
    <col min="4" max="4" width="20.42578125" customWidth="1"/>
    <col min="5" max="5" width="18.28515625" customWidth="1"/>
    <col min="6" max="6" width="27.7109375" customWidth="1"/>
    <col min="7" max="7" width="6.28515625" customWidth="1"/>
    <col min="8" max="11" width="2.5703125" customWidth="1"/>
    <col min="12" max="12" width="6.28515625" hidden="1" customWidth="1"/>
    <col min="13" max="13" width="8.7109375" style="129" customWidth="1"/>
    <col min="14" max="14" width="6.140625" style="140" customWidth="1"/>
    <col min="15" max="15" width="3.140625" customWidth="1"/>
    <col min="16" max="17" width="10.5703125" style="223" hidden="1" customWidth="1"/>
    <col min="18" max="18" width="6.5703125" style="2" hidden="1" customWidth="1"/>
    <col min="19" max="19" width="6.140625" style="2" customWidth="1"/>
    <col min="20" max="20" width="9" style="2" hidden="1" customWidth="1"/>
    <col min="21" max="21" width="6.7109375" style="2" customWidth="1"/>
    <col min="22" max="22" width="6.5703125" style="2" hidden="1" customWidth="1"/>
    <col min="23" max="23" width="6.140625" style="2" customWidth="1"/>
    <col min="24" max="24" width="9.42578125" style="2" hidden="1" customWidth="1"/>
    <col min="25" max="25" width="6.7109375" customWidth="1"/>
  </cols>
  <sheetData>
    <row r="1" spans="1:48" s="103" customFormat="1" ht="21" customHeight="1" thickTop="1" x14ac:dyDescent="0.25">
      <c r="A1" s="441" t="str">
        <f>Entete!B2</f>
        <v>CYCLO SAN MARTINOIS</v>
      </c>
      <c r="B1" s="441"/>
      <c r="C1" s="441"/>
      <c r="D1" s="441"/>
      <c r="E1" s="441"/>
      <c r="F1" s="441"/>
      <c r="G1" s="309"/>
      <c r="H1" s="309"/>
      <c r="I1" s="309"/>
      <c r="J1" s="309"/>
      <c r="K1" s="309"/>
      <c r="M1" s="432" t="s">
        <v>1445</v>
      </c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4"/>
      <c r="Z1" s="106"/>
      <c r="AA1" s="438" t="s">
        <v>1446</v>
      </c>
      <c r="AB1" s="439"/>
      <c r="AC1" s="440"/>
    </row>
    <row r="2" spans="1:48" s="103" customFormat="1" ht="21" customHeight="1" thickBot="1" x14ac:dyDescent="0.3">
      <c r="A2" s="441"/>
      <c r="B2" s="441"/>
      <c r="C2" s="441"/>
      <c r="D2" s="441"/>
      <c r="E2" s="441"/>
      <c r="F2" s="441"/>
      <c r="G2" s="309"/>
      <c r="H2" s="309"/>
      <c r="I2" s="309"/>
      <c r="J2" s="309"/>
      <c r="K2" s="309"/>
      <c r="M2" s="444" t="e">
        <f>FSGT5_Inscr!O3/(AA3+AB3/60+AC3/36000)</f>
        <v>#DIV/0!</v>
      </c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6"/>
      <c r="Z2" s="106"/>
      <c r="AA2" s="294" t="s">
        <v>1344</v>
      </c>
      <c r="AB2" s="295" t="s">
        <v>1345</v>
      </c>
      <c r="AC2" s="296" t="s">
        <v>1346</v>
      </c>
    </row>
    <row r="3" spans="1:48" s="103" customFormat="1" ht="21" customHeight="1" thickTop="1" thickBot="1" x14ac:dyDescent="0.25">
      <c r="A3" s="419" t="str">
        <f>Entete!B4</f>
        <v>TOUTENANT - GENERAL</v>
      </c>
      <c r="B3" s="419"/>
      <c r="C3" s="419"/>
      <c r="D3" s="419"/>
      <c r="E3" s="419"/>
      <c r="F3" s="230" t="str">
        <f>Entete!B6</f>
        <v>23 JUIN 2013</v>
      </c>
      <c r="M3" s="450" t="s">
        <v>1359</v>
      </c>
      <c r="N3" s="425" t="s">
        <v>50</v>
      </c>
      <c r="O3" s="221">
        <f>IF(N3="x",1,0)</f>
        <v>1</v>
      </c>
      <c r="P3" s="286"/>
      <c r="Q3" s="287"/>
      <c r="R3" s="464" t="s">
        <v>1358</v>
      </c>
      <c r="S3" s="465"/>
      <c r="T3" s="465"/>
      <c r="U3" s="465"/>
      <c r="V3" s="465"/>
      <c r="W3" s="421"/>
      <c r="X3" s="236"/>
      <c r="Y3" s="425"/>
      <c r="Z3" s="220">
        <f>IF(Y3="x",1,0)</f>
        <v>0</v>
      </c>
      <c r="AA3" s="297"/>
      <c r="AB3" s="298"/>
      <c r="AC3" s="299"/>
    </row>
    <row r="4" spans="1:48" s="103" customFormat="1" ht="7.5" customHeight="1" thickTop="1" x14ac:dyDescent="0.45">
      <c r="M4" s="451"/>
      <c r="N4" s="426"/>
      <c r="O4" s="222"/>
      <c r="P4" s="106"/>
      <c r="Q4" s="288"/>
      <c r="R4" s="466"/>
      <c r="S4" s="467"/>
      <c r="T4" s="467"/>
      <c r="U4" s="467"/>
      <c r="V4" s="467"/>
      <c r="W4" s="423"/>
      <c r="X4" s="237"/>
      <c r="Y4" s="426"/>
    </row>
    <row r="5" spans="1:48" s="126" customFormat="1" ht="15" customHeight="1" x14ac:dyDescent="0.25">
      <c r="A5" s="442" t="s">
        <v>514</v>
      </c>
      <c r="B5" s="233"/>
      <c r="C5" s="408" t="s">
        <v>507</v>
      </c>
      <c r="D5" s="387" t="s">
        <v>295</v>
      </c>
      <c r="E5" s="389" t="s">
        <v>8</v>
      </c>
      <c r="F5" s="391" t="s">
        <v>0</v>
      </c>
      <c r="G5" s="393" t="s">
        <v>9</v>
      </c>
      <c r="H5" s="395" t="s">
        <v>513</v>
      </c>
      <c r="I5" s="396"/>
      <c r="J5" s="396"/>
      <c r="K5" s="397"/>
      <c r="L5" s="86"/>
      <c r="M5" s="416" t="s">
        <v>1337</v>
      </c>
      <c r="N5" s="449"/>
      <c r="O5" s="138"/>
      <c r="P5" s="90"/>
      <c r="Q5" s="211"/>
      <c r="R5" s="472" t="s">
        <v>1406</v>
      </c>
      <c r="S5" s="473"/>
      <c r="T5" s="239"/>
      <c r="U5" s="452" t="s">
        <v>1337</v>
      </c>
      <c r="V5" s="474" t="s">
        <v>1407</v>
      </c>
      <c r="W5" s="454"/>
      <c r="X5" s="235"/>
      <c r="Y5" s="449" t="s">
        <v>1337</v>
      </c>
      <c r="Z5" s="87"/>
      <c r="AA5" s="87"/>
      <c r="AB5" s="87"/>
      <c r="AC5" s="87"/>
      <c r="AD5" s="87"/>
      <c r="AE5" s="87"/>
      <c r="AF5" s="87"/>
      <c r="AG5" s="87"/>
      <c r="AH5" s="87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8"/>
      <c r="AT5" s="91"/>
      <c r="AU5" s="89"/>
      <c r="AV5" s="90"/>
    </row>
    <row r="6" spans="1:48" s="126" customFormat="1" ht="17.25" customHeight="1" x14ac:dyDescent="0.25">
      <c r="A6" s="443"/>
      <c r="B6" s="234"/>
      <c r="C6" s="409"/>
      <c r="D6" s="388"/>
      <c r="E6" s="390"/>
      <c r="F6" s="392"/>
      <c r="G6" s="394"/>
      <c r="H6" s="398"/>
      <c r="I6" s="399"/>
      <c r="J6" s="399"/>
      <c r="K6" s="400"/>
      <c r="L6" s="125"/>
      <c r="M6" s="416"/>
      <c r="N6" s="449"/>
      <c r="O6" s="138"/>
      <c r="P6" s="90"/>
      <c r="Q6" s="211"/>
      <c r="R6" s="416"/>
      <c r="S6" s="413"/>
      <c r="T6" s="235"/>
      <c r="U6" s="453"/>
      <c r="V6" s="475"/>
      <c r="W6" s="412"/>
      <c r="X6" s="235"/>
      <c r="Y6" s="449"/>
      <c r="Z6" s="92"/>
      <c r="AA6" s="85"/>
      <c r="AB6" s="85"/>
      <c r="AC6" s="85"/>
      <c r="AD6" s="85"/>
      <c r="AE6" s="85"/>
      <c r="AF6" s="85"/>
      <c r="AG6" s="85"/>
      <c r="AH6" s="85"/>
      <c r="AI6" s="93"/>
      <c r="AJ6" s="85"/>
      <c r="AK6" s="85"/>
      <c r="AL6" s="85"/>
      <c r="AM6" s="85"/>
      <c r="AN6" s="85"/>
      <c r="AO6" s="85"/>
      <c r="AP6" s="85"/>
      <c r="AQ6" s="85"/>
      <c r="AR6" s="85"/>
      <c r="AS6" s="88"/>
      <c r="AT6" s="91"/>
      <c r="AU6" s="89"/>
      <c r="AV6" s="90"/>
    </row>
    <row r="7" spans="1:48" ht="15" customHeight="1" x14ac:dyDescent="0.25">
      <c r="A7" s="119">
        <v>1</v>
      </c>
      <c r="B7" s="256">
        <f t="shared" ref="B7:B56" si="0">IF(A7="A",0,IF(A7="NC",2,1))</f>
        <v>1</v>
      </c>
      <c r="C7" s="121"/>
      <c r="D7" s="121" t="e">
        <f>IF(ISERROR(VLOOKUP(C7,FSGT5_Inscr!$B$7:$K$74,2,FALSE))=TRUE,VLOOKUP(C7,FSGT6_Inscr!$B$7:$K$99,2,FALSE),(VLOOKUP(C7,FSGT5_Inscr!$B$7:$K$74,2,FALSE)))</f>
        <v>#N/A</v>
      </c>
      <c r="E7" s="121" t="e">
        <f>IF(ISERROR(VLOOKUP(C7,FSGT5_Inscr!$B$7:$K$74,3,FALSE))=TRUE,VLOOKUP(C7,FSGT6_Inscr!$B$7:$K$99,3,FALSE),(VLOOKUP(C7,FSGT5_Inscr!$B$7:$K$74,3,FALSE)))</f>
        <v>#N/A</v>
      </c>
      <c r="F7" s="121" t="e">
        <f>IF(ISERROR(VLOOKUP(C7,FSGT5_Inscr!$B$7:$K$74,4,FALSE))=TRUE,VLOOKUP(C7,FSGT6_Inscr!$B$7:$K$99,4,FALSE),(VLOOKUP(C7,FSGT5_Inscr!$B$7:$K$74,4,FALSE)))</f>
        <v>#N/A</v>
      </c>
      <c r="G7" s="121" t="e">
        <f>IF(ISERROR(VLOOKUP(C7,FSGT5_Inscr!$B$7:$K$74,5,FALSE))=TRUE,VLOOKUP(C7,FSGT6_Inscr!$B$7:$K$99,5,FALSE),(VLOOKUP(C7,FSGT5_Inscr!$B$7:$K$74,5,FALSE)))</f>
        <v>#N/A</v>
      </c>
      <c r="H7" s="121" t="e">
        <f>IF(ISERROR(VLOOKUP(C7,FSGT5_Inscr!$B$7:$K$74,6,FALSE))=TRUE,VLOOKUP(C7,FSGT6_Inscr!$B$7:$K$99,6,FALSE),(VLOOKUP(C7,FSGT5_Inscr!$B$7:$K$74,6,FALSE)))</f>
        <v>#N/A</v>
      </c>
      <c r="I7" s="121" t="e">
        <f>IF(ISERROR(VLOOKUP(C7,FSGT5_Inscr!$B$7:$K$74,7,FALSE))=TRUE,VLOOKUP(C7,FSGT6_Inscr!$B$7:$K$99,7,FALSE),(VLOOKUP(C7,FSGT5_Inscr!$B$7:$K$74,7,FALSE)))</f>
        <v>#N/A</v>
      </c>
      <c r="J7" s="121" t="e">
        <f>IF(ISERROR(VLOOKUP(C7,FSGT5_Inscr!$B$7:$K$74,8,FALSE))=TRUE,VLOOKUP(C7,FSGT6_Inscr!$B$7:$K$99,8,FALSE),(VLOOKUP(C7,FSGT5_Inscr!$B$7:$K$74,8,FALSE)))</f>
        <v>#N/A</v>
      </c>
      <c r="K7" s="121" t="e">
        <f>IF(ISERROR(VLOOKUP(C7,FSGT5_Inscr!$B$7:$K$74,9,FALSE))=TRUE,VLOOKUP(C7,FSGT6_Inscr!$B$7:$K$99,9,FALSE),(VLOOKUP(C7,FSGT5_Inscr!$B$7:$K$74,9,FALSE)))</f>
        <v>#N/A</v>
      </c>
      <c r="M7" s="458" t="e">
        <f t="shared" ref="M7:M38" si="1">IF(AND(P7&lt;0,I7&gt;=5),0,P7)/$O$3</f>
        <v>#N/A</v>
      </c>
      <c r="N7" s="459"/>
      <c r="O7" s="289"/>
      <c r="P7" s="290" t="e">
        <f>IF(I7&gt;=5,25,0)</f>
        <v>#N/A</v>
      </c>
      <c r="Q7" s="291"/>
      <c r="R7" s="262" t="e">
        <f t="shared" ref="R7:R56" si="2">IF(I7=5,1,0)</f>
        <v>#N/A</v>
      </c>
      <c r="S7" s="334" t="e">
        <f>$Z$3*(SUM($R$7:R7))/R7</f>
        <v>#N/A</v>
      </c>
      <c r="T7" s="316" t="e">
        <f>IF(B7=1,(R7*(25-(1*S7)+1)),IF(B7=2,U6,0))</f>
        <v>#N/A</v>
      </c>
      <c r="U7" s="322" t="e">
        <f>IF(T7&lt;0,0,T7)/$Z$3</f>
        <v>#N/A</v>
      </c>
      <c r="V7" s="335" t="e">
        <f t="shared" ref="V7:V38" si="3">IF(I7=6,1,0)</f>
        <v>#N/A</v>
      </c>
      <c r="W7" s="321" t="e">
        <f>$Z$3*(SUM($V$7:V7))/V7</f>
        <v>#N/A</v>
      </c>
      <c r="X7" s="316" t="e">
        <f>IF(B7=1,(V7*(25-(1*W7)+1)),IF(B7=2,Y6,0))</f>
        <v>#N/A</v>
      </c>
      <c r="Y7" s="324" t="e">
        <f>IF(X7&lt;0,0,X7)/$Z$3</f>
        <v>#N/A</v>
      </c>
    </row>
    <row r="8" spans="1:48" ht="15" customHeight="1" x14ac:dyDescent="0.25">
      <c r="A8" s="121">
        <v>2</v>
      </c>
      <c r="B8" s="256">
        <f t="shared" si="0"/>
        <v>1</v>
      </c>
      <c r="C8" s="121"/>
      <c r="D8" s="121" t="e">
        <f>IF(ISERROR(VLOOKUP(C8,FSGT5_Inscr!$B$7:$K$74,2,FALSE))=TRUE,VLOOKUP(C8,FSGT6_Inscr!$B$7:$K$99,2,FALSE),(VLOOKUP(C8,FSGT5_Inscr!$B$7:$K$74,2,FALSE)))</f>
        <v>#N/A</v>
      </c>
      <c r="E8" s="121" t="e">
        <f>IF(ISERROR(VLOOKUP(C8,FSGT5_Inscr!$B$7:$K$74,3,FALSE))=TRUE,VLOOKUP(C8,FSGT6_Inscr!$B$7:$K$99,3,FALSE),(VLOOKUP(C8,FSGT5_Inscr!$B$7:$K$74,3,FALSE)))</f>
        <v>#N/A</v>
      </c>
      <c r="F8" s="121" t="e">
        <f>IF(ISERROR(VLOOKUP(C8,FSGT5_Inscr!$B$7:$K$74,4,FALSE))=TRUE,VLOOKUP(C8,FSGT6_Inscr!$B$7:$K$99,4,FALSE),(VLOOKUP(C8,FSGT5_Inscr!$B$7:$K$74,4,FALSE)))</f>
        <v>#N/A</v>
      </c>
      <c r="G8" s="121" t="e">
        <f>IF(ISERROR(VLOOKUP(C8,FSGT5_Inscr!$B$7:$K$74,5,FALSE))=TRUE,VLOOKUP(C8,FSGT6_Inscr!$B$7:$K$99,5,FALSE),(VLOOKUP(C8,FSGT5_Inscr!$B$7:$K$74,5,FALSE)))</f>
        <v>#N/A</v>
      </c>
      <c r="H8" s="121" t="e">
        <f>IF(ISERROR(VLOOKUP(C8,FSGT5_Inscr!$B$7:$K$74,6,FALSE))=TRUE,VLOOKUP(C8,FSGT6_Inscr!$B$7:$K$99,6,FALSE),(VLOOKUP(C8,FSGT5_Inscr!$B$7:$K$74,6,FALSE)))</f>
        <v>#N/A</v>
      </c>
      <c r="I8" s="121" t="e">
        <f>IF(ISERROR(VLOOKUP(C8,FSGT5_Inscr!$B$7:$K$74,7,FALSE))=TRUE,VLOOKUP(C8,FSGT6_Inscr!$B$7:$K$99,7,FALSE),(VLOOKUP(C8,FSGT5_Inscr!$B$7:$K$74,7,FALSE)))</f>
        <v>#N/A</v>
      </c>
      <c r="J8" s="121" t="e">
        <f>IF(ISERROR(VLOOKUP(C8,FSGT5_Inscr!$B$7:$K$74,8,FALSE))=TRUE,VLOOKUP(C8,FSGT6_Inscr!$B$7:$K$99,8,FALSE),(VLOOKUP(C8,FSGT5_Inscr!$B$7:$K$74,8,FALSE)))</f>
        <v>#N/A</v>
      </c>
      <c r="K8" s="121" t="e">
        <f>IF(ISERROR(VLOOKUP(C8,FSGT5_Inscr!$B$7:$K$74,9,FALSE))=TRUE,VLOOKUP(C8,FSGT6_Inscr!$B$7:$K$99,9,FALSE),(VLOOKUP(C8,FSGT5_Inscr!$B$7:$K$74,9,FALSE)))</f>
        <v>#N/A</v>
      </c>
      <c r="M8" s="460" t="e">
        <f t="shared" si="1"/>
        <v>#N/A</v>
      </c>
      <c r="N8" s="461"/>
      <c r="O8" s="289"/>
      <c r="P8" s="290" t="e">
        <f t="shared" ref="P8:P39" si="4">IF(B8=1,(P7-1),IF(B8=2,P7,0))</f>
        <v>#N/A</v>
      </c>
      <c r="Q8" s="291"/>
      <c r="R8" s="262" t="e">
        <f t="shared" si="2"/>
        <v>#N/A</v>
      </c>
      <c r="S8" s="336" t="e">
        <f>$Z$3*(SUM($R$7:R8))/R8</f>
        <v>#N/A</v>
      </c>
      <c r="T8" s="304" t="e">
        <f t="shared" ref="T8:T56" si="5">IF(B8=1,(R8*(25-(1*S8)+1)),IF(B8=2,U7,0))</f>
        <v>#N/A</v>
      </c>
      <c r="U8" s="325" t="e">
        <f t="shared" ref="U8:U56" si="6">IF(T8&lt;0,0,T8)/$Z$3</f>
        <v>#N/A</v>
      </c>
      <c r="V8" s="308" t="e">
        <f t="shared" si="3"/>
        <v>#N/A</v>
      </c>
      <c r="W8" s="303" t="e">
        <f>$Z$3*(SUM($V$7:V8))/V8</f>
        <v>#N/A</v>
      </c>
      <c r="X8" s="304" t="e">
        <f t="shared" ref="X8:X56" si="7">IF(B8=1,(V8*(25-(1*W8)+1)),IF(B8=2,Y7,0))</f>
        <v>#N/A</v>
      </c>
      <c r="Y8" s="327" t="e">
        <f t="shared" ref="Y8:Y56" si="8">IF(X8&lt;0,0,X8)/$Z$3</f>
        <v>#N/A</v>
      </c>
    </row>
    <row r="9" spans="1:48" ht="15" customHeight="1" x14ac:dyDescent="0.25">
      <c r="A9" s="121">
        <v>3</v>
      </c>
      <c r="B9" s="256">
        <f t="shared" si="0"/>
        <v>1</v>
      </c>
      <c r="C9" s="121"/>
      <c r="D9" s="121" t="e">
        <f>IF(ISERROR(VLOOKUP(C9,FSGT5_Inscr!$B$7:$K$74,2,FALSE))=TRUE,VLOOKUP(C9,FSGT6_Inscr!$B$7:$K$99,2,FALSE),(VLOOKUP(C9,FSGT5_Inscr!$B$7:$K$74,2,FALSE)))</f>
        <v>#N/A</v>
      </c>
      <c r="E9" s="121" t="e">
        <f>IF(ISERROR(VLOOKUP(C9,FSGT5_Inscr!$B$7:$K$74,3,FALSE))=TRUE,VLOOKUP(C9,FSGT6_Inscr!$B$7:$K$99,3,FALSE),(VLOOKUP(C9,FSGT5_Inscr!$B$7:$K$74,3,FALSE)))</f>
        <v>#N/A</v>
      </c>
      <c r="F9" s="121" t="e">
        <f>IF(ISERROR(VLOOKUP(C9,FSGT5_Inscr!$B$7:$K$74,4,FALSE))=TRUE,VLOOKUP(C9,FSGT6_Inscr!$B$7:$K$99,4,FALSE),(VLOOKUP(C9,FSGT5_Inscr!$B$7:$K$74,4,FALSE)))</f>
        <v>#N/A</v>
      </c>
      <c r="G9" s="121" t="e">
        <f>IF(ISERROR(VLOOKUP(C9,FSGT5_Inscr!$B$7:$K$74,5,FALSE))=TRUE,VLOOKUP(C9,FSGT6_Inscr!$B$7:$K$99,5,FALSE),(VLOOKUP(C9,FSGT5_Inscr!$B$7:$K$74,5,FALSE)))</f>
        <v>#N/A</v>
      </c>
      <c r="H9" s="121" t="e">
        <f>IF(ISERROR(VLOOKUP(C9,FSGT5_Inscr!$B$7:$K$74,6,FALSE))=TRUE,VLOOKUP(C9,FSGT6_Inscr!$B$7:$K$99,6,FALSE),(VLOOKUP(C9,FSGT5_Inscr!$B$7:$K$74,6,FALSE)))</f>
        <v>#N/A</v>
      </c>
      <c r="I9" s="121" t="e">
        <f>IF(ISERROR(VLOOKUP(C9,FSGT5_Inscr!$B$7:$K$74,7,FALSE))=TRUE,VLOOKUP(C9,FSGT6_Inscr!$B$7:$K$99,7,FALSE),(VLOOKUP(C9,FSGT5_Inscr!$B$7:$K$74,7,FALSE)))</f>
        <v>#N/A</v>
      </c>
      <c r="J9" s="121" t="e">
        <f>IF(ISERROR(VLOOKUP(C9,FSGT5_Inscr!$B$7:$K$74,8,FALSE))=TRUE,VLOOKUP(C9,FSGT6_Inscr!$B$7:$K$99,8,FALSE),(VLOOKUP(C9,FSGT5_Inscr!$B$7:$K$74,8,FALSE)))</f>
        <v>#N/A</v>
      </c>
      <c r="K9" s="121" t="e">
        <f>IF(ISERROR(VLOOKUP(C9,FSGT5_Inscr!$B$7:$K$74,9,FALSE))=TRUE,VLOOKUP(C9,FSGT6_Inscr!$B$7:$K$99,9,FALSE),(VLOOKUP(C9,FSGT5_Inscr!$B$7:$K$74,9,FALSE)))</f>
        <v>#N/A</v>
      </c>
      <c r="M9" s="460" t="e">
        <f t="shared" si="1"/>
        <v>#N/A</v>
      </c>
      <c r="N9" s="461"/>
      <c r="O9" s="289"/>
      <c r="P9" s="290" t="e">
        <f t="shared" si="4"/>
        <v>#N/A</v>
      </c>
      <c r="Q9" s="291"/>
      <c r="R9" s="262" t="e">
        <f t="shared" si="2"/>
        <v>#N/A</v>
      </c>
      <c r="S9" s="336" t="e">
        <f>$Z$3*(SUM($R$7:R9))/R9</f>
        <v>#N/A</v>
      </c>
      <c r="T9" s="304" t="e">
        <f t="shared" si="5"/>
        <v>#N/A</v>
      </c>
      <c r="U9" s="325" t="e">
        <f t="shared" si="6"/>
        <v>#N/A</v>
      </c>
      <c r="V9" s="308" t="e">
        <f t="shared" si="3"/>
        <v>#N/A</v>
      </c>
      <c r="W9" s="303" t="e">
        <f>$Z$3*(SUM($V$7:V9))/V9</f>
        <v>#N/A</v>
      </c>
      <c r="X9" s="304" t="e">
        <f t="shared" si="7"/>
        <v>#N/A</v>
      </c>
      <c r="Y9" s="327" t="e">
        <f t="shared" si="8"/>
        <v>#N/A</v>
      </c>
    </row>
    <row r="10" spans="1:48" ht="15" customHeight="1" x14ac:dyDescent="0.25">
      <c r="A10" s="109">
        <v>4</v>
      </c>
      <c r="B10" s="256">
        <f t="shared" si="0"/>
        <v>1</v>
      </c>
      <c r="C10" s="121"/>
      <c r="D10" s="121" t="e">
        <f>IF(ISERROR(VLOOKUP(C10,FSGT5_Inscr!$B$7:$K$74,2,FALSE))=TRUE,VLOOKUP(C10,FSGT6_Inscr!$B$7:$K$99,2,FALSE),(VLOOKUP(C10,FSGT5_Inscr!$B$7:$K$74,2,FALSE)))</f>
        <v>#N/A</v>
      </c>
      <c r="E10" s="121" t="e">
        <f>IF(ISERROR(VLOOKUP(C10,FSGT5_Inscr!$B$7:$K$74,3,FALSE))=TRUE,VLOOKUP(C10,FSGT6_Inscr!$B$7:$K$99,3,FALSE),(VLOOKUP(C10,FSGT5_Inscr!$B$7:$K$74,3,FALSE)))</f>
        <v>#N/A</v>
      </c>
      <c r="F10" s="121" t="e">
        <f>IF(ISERROR(VLOOKUP(C10,FSGT5_Inscr!$B$7:$K$74,4,FALSE))=TRUE,VLOOKUP(C10,FSGT6_Inscr!$B$7:$K$99,4,FALSE),(VLOOKUP(C10,FSGT5_Inscr!$B$7:$K$74,4,FALSE)))</f>
        <v>#N/A</v>
      </c>
      <c r="G10" s="121" t="e">
        <f>IF(ISERROR(VLOOKUP(C10,FSGT5_Inscr!$B$7:$K$74,5,FALSE))=TRUE,VLOOKUP(C10,FSGT6_Inscr!$B$7:$K$99,5,FALSE),(VLOOKUP(C10,FSGT5_Inscr!$B$7:$K$74,5,FALSE)))</f>
        <v>#N/A</v>
      </c>
      <c r="H10" s="121" t="e">
        <f>IF(ISERROR(VLOOKUP(C10,FSGT5_Inscr!$B$7:$K$74,6,FALSE))=TRUE,VLOOKUP(C10,FSGT6_Inscr!$B$7:$K$99,6,FALSE),(VLOOKUP(C10,FSGT5_Inscr!$B$7:$K$74,6,FALSE)))</f>
        <v>#N/A</v>
      </c>
      <c r="I10" s="121" t="e">
        <f>IF(ISERROR(VLOOKUP(C10,FSGT5_Inscr!$B$7:$K$74,7,FALSE))=TRUE,VLOOKUP(C10,FSGT6_Inscr!$B$7:$K$99,7,FALSE),(VLOOKUP(C10,FSGT5_Inscr!$B$7:$K$74,7,FALSE)))</f>
        <v>#N/A</v>
      </c>
      <c r="J10" s="121" t="e">
        <f>IF(ISERROR(VLOOKUP(C10,FSGT5_Inscr!$B$7:$K$74,8,FALSE))=TRUE,VLOOKUP(C10,FSGT6_Inscr!$B$7:$K$99,8,FALSE),(VLOOKUP(C10,FSGT5_Inscr!$B$7:$K$74,8,FALSE)))</f>
        <v>#N/A</v>
      </c>
      <c r="K10" s="121" t="e">
        <f>IF(ISERROR(VLOOKUP(C10,FSGT5_Inscr!$B$7:$K$74,9,FALSE))=TRUE,VLOOKUP(C10,FSGT6_Inscr!$B$7:$K$99,9,FALSE),(VLOOKUP(C10,FSGT5_Inscr!$B$7:$K$74,9,FALSE)))</f>
        <v>#N/A</v>
      </c>
      <c r="M10" s="460" t="e">
        <f t="shared" si="1"/>
        <v>#N/A</v>
      </c>
      <c r="N10" s="461"/>
      <c r="O10" s="289"/>
      <c r="P10" s="290" t="e">
        <f t="shared" si="4"/>
        <v>#N/A</v>
      </c>
      <c r="Q10" s="196"/>
      <c r="R10" s="262" t="e">
        <f t="shared" si="2"/>
        <v>#N/A</v>
      </c>
      <c r="S10" s="336" t="e">
        <f>$Z$3*(SUM($R$7:R10))/R10</f>
        <v>#N/A</v>
      </c>
      <c r="T10" s="304" t="e">
        <f t="shared" si="5"/>
        <v>#N/A</v>
      </c>
      <c r="U10" s="325" t="e">
        <f t="shared" si="6"/>
        <v>#N/A</v>
      </c>
      <c r="V10" s="308" t="e">
        <f t="shared" si="3"/>
        <v>#N/A</v>
      </c>
      <c r="W10" s="303" t="e">
        <f>$Z$3*(SUM($V$7:V10))/V10</f>
        <v>#N/A</v>
      </c>
      <c r="X10" s="304" t="e">
        <f t="shared" si="7"/>
        <v>#N/A</v>
      </c>
      <c r="Y10" s="327" t="e">
        <f t="shared" si="8"/>
        <v>#N/A</v>
      </c>
    </row>
    <row r="11" spans="1:48" ht="15" customHeight="1" x14ac:dyDescent="0.25">
      <c r="A11" s="109">
        <v>5</v>
      </c>
      <c r="B11" s="256">
        <f t="shared" si="0"/>
        <v>1</v>
      </c>
      <c r="C11" s="121"/>
      <c r="D11" s="121" t="e">
        <f>IF(ISERROR(VLOOKUP(C11,FSGT5_Inscr!$B$7:$K$74,2,FALSE))=TRUE,VLOOKUP(C11,FSGT6_Inscr!$B$7:$K$99,2,FALSE),(VLOOKUP(C11,FSGT5_Inscr!$B$7:$K$74,2,FALSE)))</f>
        <v>#N/A</v>
      </c>
      <c r="E11" s="121" t="e">
        <f>IF(ISERROR(VLOOKUP(C11,FSGT5_Inscr!$B$7:$K$74,3,FALSE))=TRUE,VLOOKUP(C11,FSGT6_Inscr!$B$7:$K$99,3,FALSE),(VLOOKUP(C11,FSGT5_Inscr!$B$7:$K$74,3,FALSE)))</f>
        <v>#N/A</v>
      </c>
      <c r="F11" s="121" t="e">
        <f>IF(ISERROR(VLOOKUP(C11,FSGT5_Inscr!$B$7:$K$74,4,FALSE))=TRUE,VLOOKUP(C11,FSGT6_Inscr!$B$7:$K$99,4,FALSE),(VLOOKUP(C11,FSGT5_Inscr!$B$7:$K$74,4,FALSE)))</f>
        <v>#N/A</v>
      </c>
      <c r="G11" s="121" t="e">
        <f>IF(ISERROR(VLOOKUP(C11,FSGT5_Inscr!$B$7:$K$74,5,FALSE))=TRUE,VLOOKUP(C11,FSGT6_Inscr!$B$7:$K$99,5,FALSE),(VLOOKUP(C11,FSGT5_Inscr!$B$7:$K$74,5,FALSE)))</f>
        <v>#N/A</v>
      </c>
      <c r="H11" s="121" t="e">
        <f>IF(ISERROR(VLOOKUP(C11,FSGT5_Inscr!$B$7:$K$74,6,FALSE))=TRUE,VLOOKUP(C11,FSGT6_Inscr!$B$7:$K$99,6,FALSE),(VLOOKUP(C11,FSGT5_Inscr!$B$7:$K$74,6,FALSE)))</f>
        <v>#N/A</v>
      </c>
      <c r="I11" s="121" t="e">
        <f>IF(ISERROR(VLOOKUP(C11,FSGT5_Inscr!$B$7:$K$74,7,FALSE))=TRUE,VLOOKUP(C11,FSGT6_Inscr!$B$7:$K$99,7,FALSE),(VLOOKUP(C11,FSGT5_Inscr!$B$7:$K$74,7,FALSE)))</f>
        <v>#N/A</v>
      </c>
      <c r="J11" s="121" t="e">
        <f>IF(ISERROR(VLOOKUP(C11,FSGT5_Inscr!$B$7:$K$74,8,FALSE))=TRUE,VLOOKUP(C11,FSGT6_Inscr!$B$7:$K$99,8,FALSE),(VLOOKUP(C11,FSGT5_Inscr!$B$7:$K$74,8,FALSE)))</f>
        <v>#N/A</v>
      </c>
      <c r="K11" s="121" t="e">
        <f>IF(ISERROR(VLOOKUP(C11,FSGT5_Inscr!$B$7:$K$74,9,FALSE))=TRUE,VLOOKUP(C11,FSGT6_Inscr!$B$7:$K$99,9,FALSE),(VLOOKUP(C11,FSGT5_Inscr!$B$7:$K$74,9,FALSE)))</f>
        <v>#N/A</v>
      </c>
      <c r="M11" s="460" t="e">
        <f t="shared" si="1"/>
        <v>#N/A</v>
      </c>
      <c r="N11" s="461"/>
      <c r="O11" s="289"/>
      <c r="P11" s="290" t="e">
        <f t="shared" si="4"/>
        <v>#N/A</v>
      </c>
      <c r="Q11" s="196"/>
      <c r="R11" s="262" t="e">
        <f t="shared" si="2"/>
        <v>#N/A</v>
      </c>
      <c r="S11" s="336" t="e">
        <f>$Z$3*(SUM($R$7:R11))/R11</f>
        <v>#N/A</v>
      </c>
      <c r="T11" s="304" t="e">
        <f t="shared" si="5"/>
        <v>#N/A</v>
      </c>
      <c r="U11" s="325" t="e">
        <f t="shared" si="6"/>
        <v>#N/A</v>
      </c>
      <c r="V11" s="308" t="e">
        <f t="shared" si="3"/>
        <v>#N/A</v>
      </c>
      <c r="W11" s="303" t="e">
        <f>$Z$3*(SUM($V$7:V11))/V11</f>
        <v>#N/A</v>
      </c>
      <c r="X11" s="304" t="e">
        <f t="shared" si="7"/>
        <v>#N/A</v>
      </c>
      <c r="Y11" s="327" t="e">
        <f t="shared" si="8"/>
        <v>#N/A</v>
      </c>
    </row>
    <row r="12" spans="1:48" ht="15" customHeight="1" x14ac:dyDescent="0.25">
      <c r="A12" s="109">
        <v>6</v>
      </c>
      <c r="B12" s="256">
        <f t="shared" si="0"/>
        <v>1</v>
      </c>
      <c r="C12" s="121"/>
      <c r="D12" s="121" t="e">
        <f>IF(ISERROR(VLOOKUP(C12,FSGT5_Inscr!$B$7:$K$74,2,FALSE))=TRUE,VLOOKUP(C12,FSGT6_Inscr!$B$7:$K$99,2,FALSE),(VLOOKUP(C12,FSGT5_Inscr!$B$7:$K$74,2,FALSE)))</f>
        <v>#N/A</v>
      </c>
      <c r="E12" s="121" t="e">
        <f>IF(ISERROR(VLOOKUP(C12,FSGT5_Inscr!$B$7:$K$74,3,FALSE))=TRUE,VLOOKUP(C12,FSGT6_Inscr!$B$7:$K$99,3,FALSE),(VLOOKUP(C12,FSGT5_Inscr!$B$7:$K$74,3,FALSE)))</f>
        <v>#N/A</v>
      </c>
      <c r="F12" s="121" t="e">
        <f>IF(ISERROR(VLOOKUP(C12,FSGT5_Inscr!$B$7:$K$74,4,FALSE))=TRUE,VLOOKUP(C12,FSGT6_Inscr!$B$7:$K$99,4,FALSE),(VLOOKUP(C12,FSGT5_Inscr!$B$7:$K$74,4,FALSE)))</f>
        <v>#N/A</v>
      </c>
      <c r="G12" s="121" t="e">
        <f>IF(ISERROR(VLOOKUP(C12,FSGT5_Inscr!$B$7:$K$74,5,FALSE))=TRUE,VLOOKUP(C12,FSGT6_Inscr!$B$7:$K$99,5,FALSE),(VLOOKUP(C12,FSGT5_Inscr!$B$7:$K$74,5,FALSE)))</f>
        <v>#N/A</v>
      </c>
      <c r="H12" s="121" t="e">
        <f>IF(ISERROR(VLOOKUP(C12,FSGT5_Inscr!$B$7:$K$74,6,FALSE))=TRUE,VLOOKUP(C12,FSGT6_Inscr!$B$7:$K$99,6,FALSE),(VLOOKUP(C12,FSGT5_Inscr!$B$7:$K$74,6,FALSE)))</f>
        <v>#N/A</v>
      </c>
      <c r="I12" s="121" t="e">
        <f>IF(ISERROR(VLOOKUP(C12,FSGT5_Inscr!$B$7:$K$74,7,FALSE))=TRUE,VLOOKUP(C12,FSGT6_Inscr!$B$7:$K$99,7,FALSE),(VLOOKUP(C12,FSGT5_Inscr!$B$7:$K$74,7,FALSE)))</f>
        <v>#N/A</v>
      </c>
      <c r="J12" s="121" t="e">
        <f>IF(ISERROR(VLOOKUP(C12,FSGT5_Inscr!$B$7:$K$74,8,FALSE))=TRUE,VLOOKUP(C12,FSGT6_Inscr!$B$7:$K$99,8,FALSE),(VLOOKUP(C12,FSGT5_Inscr!$B$7:$K$74,8,FALSE)))</f>
        <v>#N/A</v>
      </c>
      <c r="K12" s="121" t="e">
        <f>IF(ISERROR(VLOOKUP(C12,FSGT5_Inscr!$B$7:$K$74,9,FALSE))=TRUE,VLOOKUP(C12,FSGT6_Inscr!$B$7:$K$99,9,FALSE),(VLOOKUP(C12,FSGT5_Inscr!$B$7:$K$74,9,FALSE)))</f>
        <v>#N/A</v>
      </c>
      <c r="M12" s="460" t="e">
        <f t="shared" si="1"/>
        <v>#N/A</v>
      </c>
      <c r="N12" s="461"/>
      <c r="O12" s="289"/>
      <c r="P12" s="290" t="e">
        <f t="shared" si="4"/>
        <v>#N/A</v>
      </c>
      <c r="Q12" s="196"/>
      <c r="R12" s="262" t="e">
        <f t="shared" si="2"/>
        <v>#N/A</v>
      </c>
      <c r="S12" s="336" t="e">
        <f>$Z$3*(SUM($R$7:R12))/R12</f>
        <v>#N/A</v>
      </c>
      <c r="T12" s="304" t="e">
        <f t="shared" si="5"/>
        <v>#N/A</v>
      </c>
      <c r="U12" s="325" t="e">
        <f t="shared" si="6"/>
        <v>#N/A</v>
      </c>
      <c r="V12" s="308" t="e">
        <f t="shared" si="3"/>
        <v>#N/A</v>
      </c>
      <c r="W12" s="303" t="e">
        <f>$Z$3*(SUM($V$7:V12))/V12</f>
        <v>#N/A</v>
      </c>
      <c r="X12" s="304" t="e">
        <f t="shared" si="7"/>
        <v>#N/A</v>
      </c>
      <c r="Y12" s="327" t="e">
        <f t="shared" si="8"/>
        <v>#N/A</v>
      </c>
    </row>
    <row r="13" spans="1:48" ht="15" customHeight="1" x14ac:dyDescent="0.25">
      <c r="A13" s="109">
        <v>7</v>
      </c>
      <c r="B13" s="256">
        <f t="shared" si="0"/>
        <v>1</v>
      </c>
      <c r="C13" s="121"/>
      <c r="D13" s="121" t="e">
        <f>IF(ISERROR(VLOOKUP(C13,FSGT5_Inscr!$B$7:$K$74,2,FALSE))=TRUE,VLOOKUP(C13,FSGT6_Inscr!$B$7:$K$99,2,FALSE),(VLOOKUP(C13,FSGT5_Inscr!$B$7:$K$74,2,FALSE)))</f>
        <v>#N/A</v>
      </c>
      <c r="E13" s="121" t="e">
        <f>IF(ISERROR(VLOOKUP(C13,FSGT5_Inscr!$B$7:$K$74,3,FALSE))=TRUE,VLOOKUP(C13,FSGT6_Inscr!$B$7:$K$99,3,FALSE),(VLOOKUP(C13,FSGT5_Inscr!$B$7:$K$74,3,FALSE)))</f>
        <v>#N/A</v>
      </c>
      <c r="F13" s="121" t="e">
        <f>IF(ISERROR(VLOOKUP(C13,FSGT5_Inscr!$B$7:$K$74,4,FALSE))=TRUE,VLOOKUP(C13,FSGT6_Inscr!$B$7:$K$99,4,FALSE),(VLOOKUP(C13,FSGT5_Inscr!$B$7:$K$74,4,FALSE)))</f>
        <v>#N/A</v>
      </c>
      <c r="G13" s="121" t="e">
        <f>IF(ISERROR(VLOOKUP(C13,FSGT5_Inscr!$B$7:$K$74,5,FALSE))=TRUE,VLOOKUP(C13,FSGT6_Inscr!$B$7:$K$99,5,FALSE),(VLOOKUP(C13,FSGT5_Inscr!$B$7:$K$74,5,FALSE)))</f>
        <v>#N/A</v>
      </c>
      <c r="H13" s="121" t="e">
        <f>IF(ISERROR(VLOOKUP(C13,FSGT5_Inscr!$B$7:$K$74,6,FALSE))=TRUE,VLOOKUP(C13,FSGT6_Inscr!$B$7:$K$99,6,FALSE),(VLOOKUP(C13,FSGT5_Inscr!$B$7:$K$74,6,FALSE)))</f>
        <v>#N/A</v>
      </c>
      <c r="I13" s="121" t="e">
        <f>IF(ISERROR(VLOOKUP(C13,FSGT5_Inscr!$B$7:$K$74,7,FALSE))=TRUE,VLOOKUP(C13,FSGT6_Inscr!$B$7:$K$99,7,FALSE),(VLOOKUP(C13,FSGT5_Inscr!$B$7:$K$74,7,FALSE)))</f>
        <v>#N/A</v>
      </c>
      <c r="J13" s="121" t="e">
        <f>IF(ISERROR(VLOOKUP(C13,FSGT5_Inscr!$B$7:$K$74,8,FALSE))=TRUE,VLOOKUP(C13,FSGT6_Inscr!$B$7:$K$99,8,FALSE),(VLOOKUP(C13,FSGT5_Inscr!$B$7:$K$74,8,FALSE)))</f>
        <v>#N/A</v>
      </c>
      <c r="K13" s="121" t="e">
        <f>IF(ISERROR(VLOOKUP(C13,FSGT5_Inscr!$B$7:$K$74,9,FALSE))=TRUE,VLOOKUP(C13,FSGT6_Inscr!$B$7:$K$99,9,FALSE),(VLOOKUP(C13,FSGT5_Inscr!$B$7:$K$74,9,FALSE)))</f>
        <v>#N/A</v>
      </c>
      <c r="M13" s="460" t="e">
        <f t="shared" si="1"/>
        <v>#N/A</v>
      </c>
      <c r="N13" s="461"/>
      <c r="O13" s="289"/>
      <c r="P13" s="290" t="e">
        <f t="shared" si="4"/>
        <v>#N/A</v>
      </c>
      <c r="Q13" s="196"/>
      <c r="R13" s="262" t="e">
        <f t="shared" si="2"/>
        <v>#N/A</v>
      </c>
      <c r="S13" s="336" t="e">
        <f>$Z$3*(SUM($R$7:R13))/R13</f>
        <v>#N/A</v>
      </c>
      <c r="T13" s="304" t="e">
        <f t="shared" si="5"/>
        <v>#N/A</v>
      </c>
      <c r="U13" s="325" t="e">
        <f t="shared" si="6"/>
        <v>#N/A</v>
      </c>
      <c r="V13" s="308" t="e">
        <f t="shared" si="3"/>
        <v>#N/A</v>
      </c>
      <c r="W13" s="303" t="e">
        <f>$Z$3*(SUM($V$7:V13))/V13</f>
        <v>#N/A</v>
      </c>
      <c r="X13" s="304" t="e">
        <f t="shared" si="7"/>
        <v>#N/A</v>
      </c>
      <c r="Y13" s="327" t="e">
        <f t="shared" si="8"/>
        <v>#N/A</v>
      </c>
    </row>
    <row r="14" spans="1:48" ht="15" customHeight="1" x14ac:dyDescent="0.25">
      <c r="A14" s="109">
        <v>8</v>
      </c>
      <c r="B14" s="256">
        <f t="shared" si="0"/>
        <v>1</v>
      </c>
      <c r="C14" s="121"/>
      <c r="D14" s="121" t="e">
        <f>IF(ISERROR(VLOOKUP(C14,FSGT5_Inscr!$B$7:$K$74,2,FALSE))=TRUE,VLOOKUP(C14,FSGT6_Inscr!$B$7:$K$99,2,FALSE),(VLOOKUP(C14,FSGT5_Inscr!$B$7:$K$74,2,FALSE)))</f>
        <v>#N/A</v>
      </c>
      <c r="E14" s="121" t="e">
        <f>IF(ISERROR(VLOOKUP(C14,FSGT5_Inscr!$B$7:$K$74,3,FALSE))=TRUE,VLOOKUP(C14,FSGT6_Inscr!$B$7:$K$99,3,FALSE),(VLOOKUP(C14,FSGT5_Inscr!$B$7:$K$74,3,FALSE)))</f>
        <v>#N/A</v>
      </c>
      <c r="F14" s="121" t="e">
        <f>IF(ISERROR(VLOOKUP(C14,FSGT5_Inscr!$B$7:$K$74,4,FALSE))=TRUE,VLOOKUP(C14,FSGT6_Inscr!$B$7:$K$99,4,FALSE),(VLOOKUP(C14,FSGT5_Inscr!$B$7:$K$74,4,FALSE)))</f>
        <v>#N/A</v>
      </c>
      <c r="G14" s="121" t="e">
        <f>IF(ISERROR(VLOOKUP(C14,FSGT5_Inscr!$B$7:$K$74,5,FALSE))=TRUE,VLOOKUP(C14,FSGT6_Inscr!$B$7:$K$99,5,FALSE),(VLOOKUP(C14,FSGT5_Inscr!$B$7:$K$74,5,FALSE)))</f>
        <v>#N/A</v>
      </c>
      <c r="H14" s="121" t="e">
        <f>IF(ISERROR(VLOOKUP(C14,FSGT5_Inscr!$B$7:$K$74,6,FALSE))=TRUE,VLOOKUP(C14,FSGT6_Inscr!$B$7:$K$99,6,FALSE),(VLOOKUP(C14,FSGT5_Inscr!$B$7:$K$74,6,FALSE)))</f>
        <v>#N/A</v>
      </c>
      <c r="I14" s="121" t="e">
        <f>IF(ISERROR(VLOOKUP(C14,FSGT5_Inscr!$B$7:$K$74,7,FALSE))=TRUE,VLOOKUP(C14,FSGT6_Inscr!$B$7:$K$99,7,FALSE),(VLOOKUP(C14,FSGT5_Inscr!$B$7:$K$74,7,FALSE)))</f>
        <v>#N/A</v>
      </c>
      <c r="J14" s="121" t="e">
        <f>IF(ISERROR(VLOOKUP(C14,FSGT5_Inscr!$B$7:$K$74,8,FALSE))=TRUE,VLOOKUP(C14,FSGT6_Inscr!$B$7:$K$99,8,FALSE),(VLOOKUP(C14,FSGT5_Inscr!$B$7:$K$74,8,FALSE)))</f>
        <v>#N/A</v>
      </c>
      <c r="K14" s="121" t="e">
        <f>IF(ISERROR(VLOOKUP(C14,FSGT5_Inscr!$B$7:$K$74,9,FALSE))=TRUE,VLOOKUP(C14,FSGT6_Inscr!$B$7:$K$99,9,FALSE),(VLOOKUP(C14,FSGT5_Inscr!$B$7:$K$74,9,FALSE)))</f>
        <v>#N/A</v>
      </c>
      <c r="M14" s="460" t="e">
        <f t="shared" si="1"/>
        <v>#N/A</v>
      </c>
      <c r="N14" s="461"/>
      <c r="O14" s="289"/>
      <c r="P14" s="290" t="e">
        <f t="shared" si="4"/>
        <v>#N/A</v>
      </c>
      <c r="Q14" s="196"/>
      <c r="R14" s="262" t="e">
        <f t="shared" si="2"/>
        <v>#N/A</v>
      </c>
      <c r="S14" s="336" t="e">
        <f>$Z$3*(SUM($R$7:R14))/R14</f>
        <v>#N/A</v>
      </c>
      <c r="T14" s="304" t="e">
        <f t="shared" si="5"/>
        <v>#N/A</v>
      </c>
      <c r="U14" s="325" t="e">
        <f t="shared" si="6"/>
        <v>#N/A</v>
      </c>
      <c r="V14" s="308" t="e">
        <f t="shared" si="3"/>
        <v>#N/A</v>
      </c>
      <c r="W14" s="303" t="e">
        <f>$Z$3*(SUM($V$7:V14))/V14</f>
        <v>#N/A</v>
      </c>
      <c r="X14" s="304" t="e">
        <f t="shared" si="7"/>
        <v>#N/A</v>
      </c>
      <c r="Y14" s="327" t="e">
        <f t="shared" si="8"/>
        <v>#N/A</v>
      </c>
    </row>
    <row r="15" spans="1:48" ht="15" customHeight="1" x14ac:dyDescent="0.25">
      <c r="A15" s="109">
        <v>9</v>
      </c>
      <c r="B15" s="256">
        <f t="shared" si="0"/>
        <v>1</v>
      </c>
      <c r="C15" s="121"/>
      <c r="D15" s="121" t="e">
        <f>IF(ISERROR(VLOOKUP(C15,FSGT5_Inscr!$B$7:$K$74,2,FALSE))=TRUE,VLOOKUP(C15,FSGT6_Inscr!$B$7:$K$99,2,FALSE),(VLOOKUP(C15,FSGT5_Inscr!$B$7:$K$74,2,FALSE)))</f>
        <v>#N/A</v>
      </c>
      <c r="E15" s="121" t="e">
        <f>IF(ISERROR(VLOOKUP(C15,FSGT5_Inscr!$B$7:$K$74,3,FALSE))=TRUE,VLOOKUP(C15,FSGT6_Inscr!$B$7:$K$99,3,FALSE),(VLOOKUP(C15,FSGT5_Inscr!$B$7:$K$74,3,FALSE)))</f>
        <v>#N/A</v>
      </c>
      <c r="F15" s="121" t="e">
        <f>IF(ISERROR(VLOOKUP(C15,FSGT5_Inscr!$B$7:$K$74,4,FALSE))=TRUE,VLOOKUP(C15,FSGT6_Inscr!$B$7:$K$99,4,FALSE),(VLOOKUP(C15,FSGT5_Inscr!$B$7:$K$74,4,FALSE)))</f>
        <v>#N/A</v>
      </c>
      <c r="G15" s="121" t="e">
        <f>IF(ISERROR(VLOOKUP(C15,FSGT5_Inscr!$B$7:$K$74,5,FALSE))=TRUE,VLOOKUP(C15,FSGT6_Inscr!$B$7:$K$99,5,FALSE),(VLOOKUP(C15,FSGT5_Inscr!$B$7:$K$74,5,FALSE)))</f>
        <v>#N/A</v>
      </c>
      <c r="H15" s="121" t="e">
        <f>IF(ISERROR(VLOOKUP(C15,FSGT5_Inscr!$B$7:$K$74,6,FALSE))=TRUE,VLOOKUP(C15,FSGT6_Inscr!$B$7:$K$99,6,FALSE),(VLOOKUP(C15,FSGT5_Inscr!$B$7:$K$74,6,FALSE)))</f>
        <v>#N/A</v>
      </c>
      <c r="I15" s="121" t="e">
        <f>IF(ISERROR(VLOOKUP(C15,FSGT5_Inscr!$B$7:$K$74,7,FALSE))=TRUE,VLOOKUP(C15,FSGT6_Inscr!$B$7:$K$99,7,FALSE),(VLOOKUP(C15,FSGT5_Inscr!$B$7:$K$74,7,FALSE)))</f>
        <v>#N/A</v>
      </c>
      <c r="J15" s="121" t="e">
        <f>IF(ISERROR(VLOOKUP(C15,FSGT5_Inscr!$B$7:$K$74,8,FALSE))=TRUE,VLOOKUP(C15,FSGT6_Inscr!$B$7:$K$99,8,FALSE),(VLOOKUP(C15,FSGT5_Inscr!$B$7:$K$74,8,FALSE)))</f>
        <v>#N/A</v>
      </c>
      <c r="K15" s="121" t="e">
        <f>IF(ISERROR(VLOOKUP(C15,FSGT5_Inscr!$B$7:$K$74,9,FALSE))=TRUE,VLOOKUP(C15,FSGT6_Inscr!$B$7:$K$99,9,FALSE),(VLOOKUP(C15,FSGT5_Inscr!$B$7:$K$74,9,FALSE)))</f>
        <v>#N/A</v>
      </c>
      <c r="M15" s="460" t="e">
        <f t="shared" si="1"/>
        <v>#N/A</v>
      </c>
      <c r="N15" s="461"/>
      <c r="O15" s="289"/>
      <c r="P15" s="290" t="e">
        <f t="shared" si="4"/>
        <v>#N/A</v>
      </c>
      <c r="Q15" s="196"/>
      <c r="R15" s="262" t="e">
        <f t="shared" si="2"/>
        <v>#N/A</v>
      </c>
      <c r="S15" s="336" t="e">
        <f>$Z$3*(SUM($R$7:R15))/R15</f>
        <v>#N/A</v>
      </c>
      <c r="T15" s="304" t="e">
        <f t="shared" si="5"/>
        <v>#N/A</v>
      </c>
      <c r="U15" s="325" t="e">
        <f t="shared" si="6"/>
        <v>#N/A</v>
      </c>
      <c r="V15" s="308" t="e">
        <f t="shared" si="3"/>
        <v>#N/A</v>
      </c>
      <c r="W15" s="303" t="e">
        <f>$Z$3*(SUM($V$7:V15))/V15</f>
        <v>#N/A</v>
      </c>
      <c r="X15" s="304" t="e">
        <f t="shared" si="7"/>
        <v>#N/A</v>
      </c>
      <c r="Y15" s="327" t="e">
        <f t="shared" si="8"/>
        <v>#N/A</v>
      </c>
    </row>
    <row r="16" spans="1:48" ht="15" customHeight="1" x14ac:dyDescent="0.25">
      <c r="A16" s="109">
        <v>10</v>
      </c>
      <c r="B16" s="256">
        <f t="shared" si="0"/>
        <v>1</v>
      </c>
      <c r="C16" s="121"/>
      <c r="D16" s="121" t="e">
        <f>IF(ISERROR(VLOOKUP(C16,FSGT5_Inscr!$B$7:$K$74,2,FALSE))=TRUE,VLOOKUP(C16,FSGT6_Inscr!$B$7:$K$99,2,FALSE),(VLOOKUP(C16,FSGT5_Inscr!$B$7:$K$74,2,FALSE)))</f>
        <v>#N/A</v>
      </c>
      <c r="E16" s="121" t="e">
        <f>IF(ISERROR(VLOOKUP(C16,FSGT5_Inscr!$B$7:$K$74,3,FALSE))=TRUE,VLOOKUP(C16,FSGT6_Inscr!$B$7:$K$99,3,FALSE),(VLOOKUP(C16,FSGT5_Inscr!$B$7:$K$74,3,FALSE)))</f>
        <v>#N/A</v>
      </c>
      <c r="F16" s="121" t="e">
        <f>IF(ISERROR(VLOOKUP(C16,FSGT5_Inscr!$B$7:$K$74,4,FALSE))=TRUE,VLOOKUP(C16,FSGT6_Inscr!$B$7:$K$99,4,FALSE),(VLOOKUP(C16,FSGT5_Inscr!$B$7:$K$74,4,FALSE)))</f>
        <v>#N/A</v>
      </c>
      <c r="G16" s="121" t="e">
        <f>IF(ISERROR(VLOOKUP(C16,FSGT5_Inscr!$B$7:$K$74,5,FALSE))=TRUE,VLOOKUP(C16,FSGT6_Inscr!$B$7:$K$99,5,FALSE),(VLOOKUP(C16,FSGT5_Inscr!$B$7:$K$74,5,FALSE)))</f>
        <v>#N/A</v>
      </c>
      <c r="H16" s="121" t="e">
        <f>IF(ISERROR(VLOOKUP(C16,FSGT5_Inscr!$B$7:$K$74,6,FALSE))=TRUE,VLOOKUP(C16,FSGT6_Inscr!$B$7:$K$99,6,FALSE),(VLOOKUP(C16,FSGT5_Inscr!$B$7:$K$74,6,FALSE)))</f>
        <v>#N/A</v>
      </c>
      <c r="I16" s="121" t="e">
        <f>IF(ISERROR(VLOOKUP(C16,FSGT5_Inscr!$B$7:$K$74,7,FALSE))=TRUE,VLOOKUP(C16,FSGT6_Inscr!$B$7:$K$99,7,FALSE),(VLOOKUP(C16,FSGT5_Inscr!$B$7:$K$74,7,FALSE)))</f>
        <v>#N/A</v>
      </c>
      <c r="J16" s="121" t="e">
        <f>IF(ISERROR(VLOOKUP(C16,FSGT5_Inscr!$B$7:$K$74,8,FALSE))=TRUE,VLOOKUP(C16,FSGT6_Inscr!$B$7:$K$99,8,FALSE),(VLOOKUP(C16,FSGT5_Inscr!$B$7:$K$74,8,FALSE)))</f>
        <v>#N/A</v>
      </c>
      <c r="K16" s="121" t="e">
        <f>IF(ISERROR(VLOOKUP(C16,FSGT5_Inscr!$B$7:$K$74,9,FALSE))=TRUE,VLOOKUP(C16,FSGT6_Inscr!$B$7:$K$99,9,FALSE),(VLOOKUP(C16,FSGT5_Inscr!$B$7:$K$74,9,FALSE)))</f>
        <v>#N/A</v>
      </c>
      <c r="M16" s="460" t="e">
        <f t="shared" si="1"/>
        <v>#N/A</v>
      </c>
      <c r="N16" s="461"/>
      <c r="O16" s="289"/>
      <c r="P16" s="290" t="e">
        <f t="shared" si="4"/>
        <v>#N/A</v>
      </c>
      <c r="Q16" s="196"/>
      <c r="R16" s="262" t="e">
        <f t="shared" si="2"/>
        <v>#N/A</v>
      </c>
      <c r="S16" s="336" t="e">
        <f>$Z$3*(SUM($R$7:R16))/R16</f>
        <v>#N/A</v>
      </c>
      <c r="T16" s="304" t="e">
        <f t="shared" si="5"/>
        <v>#N/A</v>
      </c>
      <c r="U16" s="325" t="e">
        <f t="shared" si="6"/>
        <v>#N/A</v>
      </c>
      <c r="V16" s="308" t="e">
        <f t="shared" si="3"/>
        <v>#N/A</v>
      </c>
      <c r="W16" s="303" t="e">
        <f>$Z$3*(SUM($V$7:V16))/V16</f>
        <v>#N/A</v>
      </c>
      <c r="X16" s="304" t="e">
        <f t="shared" si="7"/>
        <v>#N/A</v>
      </c>
      <c r="Y16" s="327" t="e">
        <f t="shared" si="8"/>
        <v>#N/A</v>
      </c>
    </row>
    <row r="17" spans="1:25" x14ac:dyDescent="0.25">
      <c r="A17" s="109">
        <v>11</v>
      </c>
      <c r="B17" s="256">
        <f t="shared" si="0"/>
        <v>1</v>
      </c>
      <c r="C17" s="121"/>
      <c r="D17" s="121" t="e">
        <f>IF(ISERROR(VLOOKUP(C17,FSGT5_Inscr!$B$7:$K$74,2,FALSE))=TRUE,VLOOKUP(C17,FSGT6_Inscr!$B$7:$K$99,2,FALSE),(VLOOKUP(C17,FSGT5_Inscr!$B$7:$K$74,2,FALSE)))</f>
        <v>#N/A</v>
      </c>
      <c r="E17" s="121" t="e">
        <f>IF(ISERROR(VLOOKUP(C17,FSGT5_Inscr!$B$7:$K$74,3,FALSE))=TRUE,VLOOKUP(C17,FSGT6_Inscr!$B$7:$K$99,3,FALSE),(VLOOKUP(C17,FSGT5_Inscr!$B$7:$K$74,3,FALSE)))</f>
        <v>#N/A</v>
      </c>
      <c r="F17" s="121" t="e">
        <f>IF(ISERROR(VLOOKUP(C17,FSGT5_Inscr!$B$7:$K$74,4,FALSE))=TRUE,VLOOKUP(C17,FSGT6_Inscr!$B$7:$K$99,4,FALSE),(VLOOKUP(C17,FSGT5_Inscr!$B$7:$K$74,4,FALSE)))</f>
        <v>#N/A</v>
      </c>
      <c r="G17" s="121" t="e">
        <f>IF(ISERROR(VLOOKUP(C17,FSGT5_Inscr!$B$7:$K$74,5,FALSE))=TRUE,VLOOKUP(C17,FSGT6_Inscr!$B$7:$K$99,5,FALSE),(VLOOKUP(C17,FSGT5_Inscr!$B$7:$K$74,5,FALSE)))</f>
        <v>#N/A</v>
      </c>
      <c r="H17" s="121" t="e">
        <f>IF(ISERROR(VLOOKUP(C17,FSGT5_Inscr!$B$7:$K$74,6,FALSE))=TRUE,VLOOKUP(C17,FSGT6_Inscr!$B$7:$K$99,6,FALSE),(VLOOKUP(C17,FSGT5_Inscr!$B$7:$K$74,6,FALSE)))</f>
        <v>#N/A</v>
      </c>
      <c r="I17" s="121" t="e">
        <f>IF(ISERROR(VLOOKUP(C17,FSGT5_Inscr!$B$7:$K$74,7,FALSE))=TRUE,VLOOKUP(C17,FSGT6_Inscr!$B$7:$K$99,7,FALSE),(VLOOKUP(C17,FSGT5_Inscr!$B$7:$K$74,7,FALSE)))</f>
        <v>#N/A</v>
      </c>
      <c r="J17" s="121" t="e">
        <f>IF(ISERROR(VLOOKUP(C17,FSGT5_Inscr!$B$7:$K$74,8,FALSE))=TRUE,VLOOKUP(C17,FSGT6_Inscr!$B$7:$K$99,8,FALSE),(VLOOKUP(C17,FSGT5_Inscr!$B$7:$K$74,8,FALSE)))</f>
        <v>#N/A</v>
      </c>
      <c r="K17" s="121" t="e">
        <f>IF(ISERROR(VLOOKUP(C17,FSGT5_Inscr!$B$7:$K$74,9,FALSE))=TRUE,VLOOKUP(C17,FSGT6_Inscr!$B$7:$K$99,9,FALSE),(VLOOKUP(C17,FSGT5_Inscr!$B$7:$K$74,9,FALSE)))</f>
        <v>#N/A</v>
      </c>
      <c r="M17" s="460" t="e">
        <f t="shared" si="1"/>
        <v>#N/A</v>
      </c>
      <c r="N17" s="461"/>
      <c r="O17" s="289"/>
      <c r="P17" s="290" t="e">
        <f t="shared" si="4"/>
        <v>#N/A</v>
      </c>
      <c r="Q17" s="196"/>
      <c r="R17" s="262" t="e">
        <f t="shared" si="2"/>
        <v>#N/A</v>
      </c>
      <c r="S17" s="336" t="e">
        <f>$Z$3*(SUM($R$7:R17))/R17</f>
        <v>#N/A</v>
      </c>
      <c r="T17" s="304" t="e">
        <f t="shared" si="5"/>
        <v>#N/A</v>
      </c>
      <c r="U17" s="325" t="e">
        <f t="shared" si="6"/>
        <v>#N/A</v>
      </c>
      <c r="V17" s="308" t="e">
        <f t="shared" si="3"/>
        <v>#N/A</v>
      </c>
      <c r="W17" s="303" t="e">
        <f>$Z$3*(SUM($V$7:V17))/V17</f>
        <v>#N/A</v>
      </c>
      <c r="X17" s="304" t="e">
        <f t="shared" si="7"/>
        <v>#N/A</v>
      </c>
      <c r="Y17" s="327" t="e">
        <f t="shared" si="8"/>
        <v>#N/A</v>
      </c>
    </row>
    <row r="18" spans="1:25" x14ac:dyDescent="0.25">
      <c r="A18" s="109">
        <v>12</v>
      </c>
      <c r="B18" s="256">
        <f t="shared" si="0"/>
        <v>1</v>
      </c>
      <c r="C18" s="121"/>
      <c r="D18" s="121" t="e">
        <f>IF(ISERROR(VLOOKUP(C18,FSGT5_Inscr!$B$7:$K$74,2,FALSE))=TRUE,VLOOKUP(C18,FSGT6_Inscr!$B$7:$K$99,2,FALSE),(VLOOKUP(C18,FSGT5_Inscr!$B$7:$K$74,2,FALSE)))</f>
        <v>#N/A</v>
      </c>
      <c r="E18" s="121" t="e">
        <f>IF(ISERROR(VLOOKUP(C18,FSGT5_Inscr!$B$7:$K$74,3,FALSE))=TRUE,VLOOKUP(C18,FSGT6_Inscr!$B$7:$K$99,3,FALSE),(VLOOKUP(C18,FSGT5_Inscr!$B$7:$K$74,3,FALSE)))</f>
        <v>#N/A</v>
      </c>
      <c r="F18" s="121" t="e">
        <f>IF(ISERROR(VLOOKUP(C18,FSGT5_Inscr!$B$7:$K$74,4,FALSE))=TRUE,VLOOKUP(C18,FSGT6_Inscr!$B$7:$K$99,4,FALSE),(VLOOKUP(C18,FSGT5_Inscr!$B$7:$K$74,4,FALSE)))</f>
        <v>#N/A</v>
      </c>
      <c r="G18" s="121" t="e">
        <f>IF(ISERROR(VLOOKUP(C18,FSGT5_Inscr!$B$7:$K$74,5,FALSE))=TRUE,VLOOKUP(C18,FSGT6_Inscr!$B$7:$K$99,5,FALSE),(VLOOKUP(C18,FSGT5_Inscr!$B$7:$K$74,5,FALSE)))</f>
        <v>#N/A</v>
      </c>
      <c r="H18" s="121" t="e">
        <f>IF(ISERROR(VLOOKUP(C18,FSGT5_Inscr!$B$7:$K$74,6,FALSE))=TRUE,VLOOKUP(C18,FSGT6_Inscr!$B$7:$K$99,6,FALSE),(VLOOKUP(C18,FSGT5_Inscr!$B$7:$K$74,6,FALSE)))</f>
        <v>#N/A</v>
      </c>
      <c r="I18" s="121" t="e">
        <f>IF(ISERROR(VLOOKUP(C18,FSGT5_Inscr!$B$7:$K$74,7,FALSE))=TRUE,VLOOKUP(C18,FSGT6_Inscr!$B$7:$K$99,7,FALSE),(VLOOKUP(C18,FSGT5_Inscr!$B$7:$K$74,7,FALSE)))</f>
        <v>#N/A</v>
      </c>
      <c r="J18" s="121" t="e">
        <f>IF(ISERROR(VLOOKUP(C18,FSGT5_Inscr!$B$7:$K$74,8,FALSE))=TRUE,VLOOKUP(C18,FSGT6_Inscr!$B$7:$K$99,8,FALSE),(VLOOKUP(C18,FSGT5_Inscr!$B$7:$K$74,8,FALSE)))</f>
        <v>#N/A</v>
      </c>
      <c r="K18" s="121" t="e">
        <f>IF(ISERROR(VLOOKUP(C18,FSGT5_Inscr!$B$7:$K$74,9,FALSE))=TRUE,VLOOKUP(C18,FSGT6_Inscr!$B$7:$K$99,9,FALSE),(VLOOKUP(C18,FSGT5_Inscr!$B$7:$K$74,9,FALSE)))</f>
        <v>#N/A</v>
      </c>
      <c r="M18" s="460" t="e">
        <f t="shared" si="1"/>
        <v>#N/A</v>
      </c>
      <c r="N18" s="461"/>
      <c r="O18" s="289"/>
      <c r="P18" s="290" t="e">
        <f t="shared" si="4"/>
        <v>#N/A</v>
      </c>
      <c r="Q18" s="196"/>
      <c r="R18" s="262" t="e">
        <f t="shared" si="2"/>
        <v>#N/A</v>
      </c>
      <c r="S18" s="336" t="e">
        <f>$Z$3*(SUM($R$7:R18))/R18</f>
        <v>#N/A</v>
      </c>
      <c r="T18" s="304" t="e">
        <f t="shared" si="5"/>
        <v>#N/A</v>
      </c>
      <c r="U18" s="325" t="e">
        <f t="shared" si="6"/>
        <v>#N/A</v>
      </c>
      <c r="V18" s="308" t="e">
        <f t="shared" si="3"/>
        <v>#N/A</v>
      </c>
      <c r="W18" s="303" t="e">
        <f>$Z$3*(SUM($V$7:V18))/V18</f>
        <v>#N/A</v>
      </c>
      <c r="X18" s="304" t="e">
        <f t="shared" si="7"/>
        <v>#N/A</v>
      </c>
      <c r="Y18" s="327" t="e">
        <f t="shared" si="8"/>
        <v>#N/A</v>
      </c>
    </row>
    <row r="19" spans="1:25" x14ac:dyDescent="0.25">
      <c r="A19" s="109">
        <v>13</v>
      </c>
      <c r="B19" s="256">
        <f t="shared" si="0"/>
        <v>1</v>
      </c>
      <c r="C19" s="121"/>
      <c r="D19" s="121" t="e">
        <f>IF(ISERROR(VLOOKUP(C19,FSGT5_Inscr!$B$7:$K$74,2,FALSE))=TRUE,VLOOKUP(C19,FSGT6_Inscr!$B$7:$K$99,2,FALSE),(VLOOKUP(C19,FSGT5_Inscr!$B$7:$K$74,2,FALSE)))</f>
        <v>#N/A</v>
      </c>
      <c r="E19" s="121" t="e">
        <f>IF(ISERROR(VLOOKUP(C19,FSGT5_Inscr!$B$7:$K$74,3,FALSE))=TRUE,VLOOKUP(C19,FSGT6_Inscr!$B$7:$K$99,3,FALSE),(VLOOKUP(C19,FSGT5_Inscr!$B$7:$K$74,3,FALSE)))</f>
        <v>#N/A</v>
      </c>
      <c r="F19" s="121" t="e">
        <f>IF(ISERROR(VLOOKUP(C19,FSGT5_Inscr!$B$7:$K$74,4,FALSE))=TRUE,VLOOKUP(C19,FSGT6_Inscr!$B$7:$K$99,4,FALSE),(VLOOKUP(C19,FSGT5_Inscr!$B$7:$K$74,4,FALSE)))</f>
        <v>#N/A</v>
      </c>
      <c r="G19" s="121" t="e">
        <f>IF(ISERROR(VLOOKUP(C19,FSGT5_Inscr!$B$7:$K$74,5,FALSE))=TRUE,VLOOKUP(C19,FSGT6_Inscr!$B$7:$K$99,5,FALSE),(VLOOKUP(C19,FSGT5_Inscr!$B$7:$K$74,5,FALSE)))</f>
        <v>#N/A</v>
      </c>
      <c r="H19" s="121" t="e">
        <f>IF(ISERROR(VLOOKUP(C19,FSGT5_Inscr!$B$7:$K$74,6,FALSE))=TRUE,VLOOKUP(C19,FSGT6_Inscr!$B$7:$K$99,6,FALSE),(VLOOKUP(C19,FSGT5_Inscr!$B$7:$K$74,6,FALSE)))</f>
        <v>#N/A</v>
      </c>
      <c r="I19" s="121" t="e">
        <f>IF(ISERROR(VLOOKUP(C19,FSGT5_Inscr!$B$7:$K$74,7,FALSE))=TRUE,VLOOKUP(C19,FSGT6_Inscr!$B$7:$K$99,7,FALSE),(VLOOKUP(C19,FSGT5_Inscr!$B$7:$K$74,7,FALSE)))</f>
        <v>#N/A</v>
      </c>
      <c r="J19" s="121" t="e">
        <f>IF(ISERROR(VLOOKUP(C19,FSGT5_Inscr!$B$7:$K$74,8,FALSE))=TRUE,VLOOKUP(C19,FSGT6_Inscr!$B$7:$K$99,8,FALSE),(VLOOKUP(C19,FSGT5_Inscr!$B$7:$K$74,8,FALSE)))</f>
        <v>#N/A</v>
      </c>
      <c r="K19" s="121" t="e">
        <f>IF(ISERROR(VLOOKUP(C19,FSGT5_Inscr!$B$7:$K$74,9,FALSE))=TRUE,VLOOKUP(C19,FSGT6_Inscr!$B$7:$K$99,9,FALSE),(VLOOKUP(C19,FSGT5_Inscr!$B$7:$K$74,9,FALSE)))</f>
        <v>#N/A</v>
      </c>
      <c r="M19" s="460" t="e">
        <f t="shared" si="1"/>
        <v>#N/A</v>
      </c>
      <c r="N19" s="461"/>
      <c r="O19" s="289"/>
      <c r="P19" s="290" t="e">
        <f t="shared" si="4"/>
        <v>#N/A</v>
      </c>
      <c r="Q19" s="196"/>
      <c r="R19" s="262" t="e">
        <f t="shared" si="2"/>
        <v>#N/A</v>
      </c>
      <c r="S19" s="336" t="e">
        <f>$Z$3*(SUM($R$7:R19))/R19</f>
        <v>#N/A</v>
      </c>
      <c r="T19" s="304" t="e">
        <f t="shared" si="5"/>
        <v>#N/A</v>
      </c>
      <c r="U19" s="325" t="e">
        <f t="shared" si="6"/>
        <v>#N/A</v>
      </c>
      <c r="V19" s="308" t="e">
        <f t="shared" si="3"/>
        <v>#N/A</v>
      </c>
      <c r="W19" s="303" t="e">
        <f>$Z$3*(SUM($V$7:V19))/V19</f>
        <v>#N/A</v>
      </c>
      <c r="X19" s="304" t="e">
        <f t="shared" si="7"/>
        <v>#N/A</v>
      </c>
      <c r="Y19" s="327" t="e">
        <f t="shared" si="8"/>
        <v>#N/A</v>
      </c>
    </row>
    <row r="20" spans="1:25" x14ac:dyDescent="0.25">
      <c r="A20" s="109">
        <v>14</v>
      </c>
      <c r="B20" s="256">
        <f t="shared" si="0"/>
        <v>1</v>
      </c>
      <c r="C20" s="121"/>
      <c r="D20" s="121" t="e">
        <f>IF(ISERROR(VLOOKUP(C20,FSGT5_Inscr!$B$7:$K$74,2,FALSE))=TRUE,VLOOKUP(C20,FSGT6_Inscr!$B$7:$K$99,2,FALSE),(VLOOKUP(C20,FSGT5_Inscr!$B$7:$K$74,2,FALSE)))</f>
        <v>#N/A</v>
      </c>
      <c r="E20" s="121" t="e">
        <f>IF(ISERROR(VLOOKUP(C20,FSGT5_Inscr!$B$7:$K$74,3,FALSE))=TRUE,VLOOKUP(C20,FSGT6_Inscr!$B$7:$K$99,3,FALSE),(VLOOKUP(C20,FSGT5_Inscr!$B$7:$K$74,3,FALSE)))</f>
        <v>#N/A</v>
      </c>
      <c r="F20" s="121" t="e">
        <f>IF(ISERROR(VLOOKUP(C20,FSGT5_Inscr!$B$7:$K$74,4,FALSE))=TRUE,VLOOKUP(C20,FSGT6_Inscr!$B$7:$K$99,4,FALSE),(VLOOKUP(C20,FSGT5_Inscr!$B$7:$K$74,4,FALSE)))</f>
        <v>#N/A</v>
      </c>
      <c r="G20" s="121" t="e">
        <f>IF(ISERROR(VLOOKUP(C20,FSGT5_Inscr!$B$7:$K$74,5,FALSE))=TRUE,VLOOKUP(C20,FSGT6_Inscr!$B$7:$K$99,5,FALSE),(VLOOKUP(C20,FSGT5_Inscr!$B$7:$K$74,5,FALSE)))</f>
        <v>#N/A</v>
      </c>
      <c r="H20" s="121" t="e">
        <f>IF(ISERROR(VLOOKUP(C20,FSGT5_Inscr!$B$7:$K$74,6,FALSE))=TRUE,VLOOKUP(C20,FSGT6_Inscr!$B$7:$K$99,6,FALSE),(VLOOKUP(C20,FSGT5_Inscr!$B$7:$K$74,6,FALSE)))</f>
        <v>#N/A</v>
      </c>
      <c r="I20" s="121" t="e">
        <f>IF(ISERROR(VLOOKUP(C20,FSGT5_Inscr!$B$7:$K$74,7,FALSE))=TRUE,VLOOKUP(C20,FSGT6_Inscr!$B$7:$K$99,7,FALSE),(VLOOKUP(C20,FSGT5_Inscr!$B$7:$K$74,7,FALSE)))</f>
        <v>#N/A</v>
      </c>
      <c r="J20" s="121" t="e">
        <f>IF(ISERROR(VLOOKUP(C20,FSGT5_Inscr!$B$7:$K$74,8,FALSE))=TRUE,VLOOKUP(C20,FSGT6_Inscr!$B$7:$K$99,8,FALSE),(VLOOKUP(C20,FSGT5_Inscr!$B$7:$K$74,8,FALSE)))</f>
        <v>#N/A</v>
      </c>
      <c r="K20" s="121" t="e">
        <f>IF(ISERROR(VLOOKUP(C20,FSGT5_Inscr!$B$7:$K$74,9,FALSE))=TRUE,VLOOKUP(C20,FSGT6_Inscr!$B$7:$K$99,9,FALSE),(VLOOKUP(C20,FSGT5_Inscr!$B$7:$K$74,9,FALSE)))</f>
        <v>#N/A</v>
      </c>
      <c r="M20" s="460" t="e">
        <f t="shared" si="1"/>
        <v>#N/A</v>
      </c>
      <c r="N20" s="461"/>
      <c r="O20" s="289"/>
      <c r="P20" s="290" t="e">
        <f t="shared" si="4"/>
        <v>#N/A</v>
      </c>
      <c r="Q20" s="196"/>
      <c r="R20" s="262" t="e">
        <f t="shared" si="2"/>
        <v>#N/A</v>
      </c>
      <c r="S20" s="336" t="e">
        <f>$Z$3*(SUM($R$7:R20))/R20</f>
        <v>#N/A</v>
      </c>
      <c r="T20" s="304" t="e">
        <f t="shared" si="5"/>
        <v>#N/A</v>
      </c>
      <c r="U20" s="325" t="e">
        <f t="shared" si="6"/>
        <v>#N/A</v>
      </c>
      <c r="V20" s="308" t="e">
        <f t="shared" si="3"/>
        <v>#N/A</v>
      </c>
      <c r="W20" s="303" t="e">
        <f>$Z$3*(SUM($V$7:V20))/V20</f>
        <v>#N/A</v>
      </c>
      <c r="X20" s="304" t="e">
        <f t="shared" si="7"/>
        <v>#N/A</v>
      </c>
      <c r="Y20" s="327" t="e">
        <f t="shared" si="8"/>
        <v>#N/A</v>
      </c>
    </row>
    <row r="21" spans="1:25" x14ac:dyDescent="0.25">
      <c r="A21" s="109">
        <v>15</v>
      </c>
      <c r="B21" s="256">
        <f t="shared" si="0"/>
        <v>1</v>
      </c>
      <c r="C21" s="121"/>
      <c r="D21" s="121" t="e">
        <f>IF(ISERROR(VLOOKUP(C21,FSGT5_Inscr!$B$7:$K$74,2,FALSE))=TRUE,VLOOKUP(C21,FSGT6_Inscr!$B$7:$K$99,2,FALSE),(VLOOKUP(C21,FSGT5_Inscr!$B$7:$K$74,2,FALSE)))</f>
        <v>#N/A</v>
      </c>
      <c r="E21" s="121" t="e">
        <f>IF(ISERROR(VLOOKUP(C21,FSGT5_Inscr!$B$7:$K$74,3,FALSE))=TRUE,VLOOKUP(C21,FSGT6_Inscr!$B$7:$K$99,3,FALSE),(VLOOKUP(C21,FSGT5_Inscr!$B$7:$K$74,3,FALSE)))</f>
        <v>#N/A</v>
      </c>
      <c r="F21" s="121" t="e">
        <f>IF(ISERROR(VLOOKUP(C21,FSGT5_Inscr!$B$7:$K$74,4,FALSE))=TRUE,VLOOKUP(C21,FSGT6_Inscr!$B$7:$K$99,4,FALSE),(VLOOKUP(C21,FSGT5_Inscr!$B$7:$K$74,4,FALSE)))</f>
        <v>#N/A</v>
      </c>
      <c r="G21" s="121" t="e">
        <f>IF(ISERROR(VLOOKUP(C21,FSGT5_Inscr!$B$7:$K$74,5,FALSE))=TRUE,VLOOKUP(C21,FSGT6_Inscr!$B$7:$K$99,5,FALSE),(VLOOKUP(C21,FSGT5_Inscr!$B$7:$K$74,5,FALSE)))</f>
        <v>#N/A</v>
      </c>
      <c r="H21" s="121" t="e">
        <f>IF(ISERROR(VLOOKUP(C21,FSGT5_Inscr!$B$7:$K$74,6,FALSE))=TRUE,VLOOKUP(C21,FSGT6_Inscr!$B$7:$K$99,6,FALSE),(VLOOKUP(C21,FSGT5_Inscr!$B$7:$K$74,6,FALSE)))</f>
        <v>#N/A</v>
      </c>
      <c r="I21" s="121" t="e">
        <f>IF(ISERROR(VLOOKUP(C21,FSGT5_Inscr!$B$7:$K$74,7,FALSE))=TRUE,VLOOKUP(C21,FSGT6_Inscr!$B$7:$K$99,7,FALSE),(VLOOKUP(C21,FSGT5_Inscr!$B$7:$K$74,7,FALSE)))</f>
        <v>#N/A</v>
      </c>
      <c r="J21" s="121" t="e">
        <f>IF(ISERROR(VLOOKUP(C21,FSGT5_Inscr!$B$7:$K$74,8,FALSE))=TRUE,VLOOKUP(C21,FSGT6_Inscr!$B$7:$K$99,8,FALSE),(VLOOKUP(C21,FSGT5_Inscr!$B$7:$K$74,8,FALSE)))</f>
        <v>#N/A</v>
      </c>
      <c r="K21" s="121" t="e">
        <f>IF(ISERROR(VLOOKUP(C21,FSGT5_Inscr!$B$7:$K$74,9,FALSE))=TRUE,VLOOKUP(C21,FSGT6_Inscr!$B$7:$K$99,9,FALSE),(VLOOKUP(C21,FSGT5_Inscr!$B$7:$K$74,9,FALSE)))</f>
        <v>#N/A</v>
      </c>
      <c r="M21" s="460" t="e">
        <f t="shared" si="1"/>
        <v>#N/A</v>
      </c>
      <c r="N21" s="461"/>
      <c r="O21" s="289"/>
      <c r="P21" s="290" t="e">
        <f t="shared" si="4"/>
        <v>#N/A</v>
      </c>
      <c r="Q21" s="196"/>
      <c r="R21" s="262" t="e">
        <f t="shared" si="2"/>
        <v>#N/A</v>
      </c>
      <c r="S21" s="336" t="e">
        <f>$Z$3*(SUM($R$7:R21))/R21</f>
        <v>#N/A</v>
      </c>
      <c r="T21" s="304" t="e">
        <f t="shared" si="5"/>
        <v>#N/A</v>
      </c>
      <c r="U21" s="325" t="e">
        <f t="shared" si="6"/>
        <v>#N/A</v>
      </c>
      <c r="V21" s="308" t="e">
        <f t="shared" si="3"/>
        <v>#N/A</v>
      </c>
      <c r="W21" s="303" t="e">
        <f>$Z$3*(SUM($V$7:V21))/V21</f>
        <v>#N/A</v>
      </c>
      <c r="X21" s="304" t="e">
        <f t="shared" si="7"/>
        <v>#N/A</v>
      </c>
      <c r="Y21" s="327" t="e">
        <f t="shared" si="8"/>
        <v>#N/A</v>
      </c>
    </row>
    <row r="22" spans="1:25" x14ac:dyDescent="0.25">
      <c r="A22" s="109">
        <v>16</v>
      </c>
      <c r="B22" s="256">
        <f t="shared" si="0"/>
        <v>1</v>
      </c>
      <c r="C22" s="121"/>
      <c r="D22" s="121" t="e">
        <f>IF(ISERROR(VLOOKUP(C22,FSGT5_Inscr!$B$7:$K$74,2,FALSE))=TRUE,VLOOKUP(C22,FSGT6_Inscr!$B$7:$K$99,2,FALSE),(VLOOKUP(C22,FSGT5_Inscr!$B$7:$K$74,2,FALSE)))</f>
        <v>#N/A</v>
      </c>
      <c r="E22" s="121" t="e">
        <f>IF(ISERROR(VLOOKUP(C22,FSGT5_Inscr!$B$7:$K$74,3,FALSE))=TRUE,VLOOKUP(C22,FSGT6_Inscr!$B$7:$K$99,3,FALSE),(VLOOKUP(C22,FSGT5_Inscr!$B$7:$K$74,3,FALSE)))</f>
        <v>#N/A</v>
      </c>
      <c r="F22" s="121" t="e">
        <f>IF(ISERROR(VLOOKUP(C22,FSGT5_Inscr!$B$7:$K$74,4,FALSE))=TRUE,VLOOKUP(C22,FSGT6_Inscr!$B$7:$K$99,4,FALSE),(VLOOKUP(C22,FSGT5_Inscr!$B$7:$K$74,4,FALSE)))</f>
        <v>#N/A</v>
      </c>
      <c r="G22" s="121" t="e">
        <f>IF(ISERROR(VLOOKUP(C22,FSGT5_Inscr!$B$7:$K$74,5,FALSE))=TRUE,VLOOKUP(C22,FSGT6_Inscr!$B$7:$K$99,5,FALSE),(VLOOKUP(C22,FSGT5_Inscr!$B$7:$K$74,5,FALSE)))</f>
        <v>#N/A</v>
      </c>
      <c r="H22" s="121" t="e">
        <f>IF(ISERROR(VLOOKUP(C22,FSGT5_Inscr!$B$7:$K$74,6,FALSE))=TRUE,VLOOKUP(C22,FSGT6_Inscr!$B$7:$K$99,6,FALSE),(VLOOKUP(C22,FSGT5_Inscr!$B$7:$K$74,6,FALSE)))</f>
        <v>#N/A</v>
      </c>
      <c r="I22" s="121" t="e">
        <f>IF(ISERROR(VLOOKUP(C22,FSGT5_Inscr!$B$7:$K$74,7,FALSE))=TRUE,VLOOKUP(C22,FSGT6_Inscr!$B$7:$K$99,7,FALSE),(VLOOKUP(C22,FSGT5_Inscr!$B$7:$K$74,7,FALSE)))</f>
        <v>#N/A</v>
      </c>
      <c r="J22" s="121" t="e">
        <f>IF(ISERROR(VLOOKUP(C22,FSGT5_Inscr!$B$7:$K$74,8,FALSE))=TRUE,VLOOKUP(C22,FSGT6_Inscr!$B$7:$K$99,8,FALSE),(VLOOKUP(C22,FSGT5_Inscr!$B$7:$K$74,8,FALSE)))</f>
        <v>#N/A</v>
      </c>
      <c r="K22" s="121" t="e">
        <f>IF(ISERROR(VLOOKUP(C22,FSGT5_Inscr!$B$7:$K$74,9,FALSE))=TRUE,VLOOKUP(C22,FSGT6_Inscr!$B$7:$K$99,9,FALSE),(VLOOKUP(C22,FSGT5_Inscr!$B$7:$K$74,9,FALSE)))</f>
        <v>#N/A</v>
      </c>
      <c r="M22" s="460" t="e">
        <f t="shared" si="1"/>
        <v>#N/A</v>
      </c>
      <c r="N22" s="461"/>
      <c r="O22" s="289"/>
      <c r="P22" s="290" t="e">
        <f t="shared" si="4"/>
        <v>#N/A</v>
      </c>
      <c r="Q22" s="196"/>
      <c r="R22" s="262" t="e">
        <f t="shared" si="2"/>
        <v>#N/A</v>
      </c>
      <c r="S22" s="336" t="e">
        <f>$Z$3*(SUM($R$7:R22))/R22</f>
        <v>#N/A</v>
      </c>
      <c r="T22" s="304" t="e">
        <f t="shared" si="5"/>
        <v>#N/A</v>
      </c>
      <c r="U22" s="325" t="e">
        <f t="shared" si="6"/>
        <v>#N/A</v>
      </c>
      <c r="V22" s="308" t="e">
        <f t="shared" si="3"/>
        <v>#N/A</v>
      </c>
      <c r="W22" s="303" t="e">
        <f>$Z$3*(SUM($V$7:V22))/V22</f>
        <v>#N/A</v>
      </c>
      <c r="X22" s="304" t="e">
        <f t="shared" si="7"/>
        <v>#N/A</v>
      </c>
      <c r="Y22" s="327" t="e">
        <f t="shared" si="8"/>
        <v>#N/A</v>
      </c>
    </row>
    <row r="23" spans="1:25" x14ac:dyDescent="0.25">
      <c r="A23" s="109">
        <v>17</v>
      </c>
      <c r="B23" s="256">
        <f t="shared" si="0"/>
        <v>1</v>
      </c>
      <c r="C23" s="121"/>
      <c r="D23" s="121" t="e">
        <f>IF(ISERROR(VLOOKUP(C23,FSGT5_Inscr!$B$7:$K$74,2,FALSE))=TRUE,VLOOKUP(C23,FSGT6_Inscr!$B$7:$K$99,2,FALSE),(VLOOKUP(C23,FSGT5_Inscr!$B$7:$K$74,2,FALSE)))</f>
        <v>#N/A</v>
      </c>
      <c r="E23" s="121" t="e">
        <f>IF(ISERROR(VLOOKUP(C23,FSGT5_Inscr!$B$7:$K$74,3,FALSE))=TRUE,VLOOKUP(C23,FSGT6_Inscr!$B$7:$K$99,3,FALSE),(VLOOKUP(C23,FSGT5_Inscr!$B$7:$K$74,3,FALSE)))</f>
        <v>#N/A</v>
      </c>
      <c r="F23" s="121" t="e">
        <f>IF(ISERROR(VLOOKUP(C23,FSGT5_Inscr!$B$7:$K$74,4,FALSE))=TRUE,VLOOKUP(C23,FSGT6_Inscr!$B$7:$K$99,4,FALSE),(VLOOKUP(C23,FSGT5_Inscr!$B$7:$K$74,4,FALSE)))</f>
        <v>#N/A</v>
      </c>
      <c r="G23" s="121" t="e">
        <f>IF(ISERROR(VLOOKUP(C23,FSGT5_Inscr!$B$7:$K$74,5,FALSE))=TRUE,VLOOKUP(C23,FSGT6_Inscr!$B$7:$K$99,5,FALSE),(VLOOKUP(C23,FSGT5_Inscr!$B$7:$K$74,5,FALSE)))</f>
        <v>#N/A</v>
      </c>
      <c r="H23" s="121" t="e">
        <f>IF(ISERROR(VLOOKUP(C23,FSGT5_Inscr!$B$7:$K$74,6,FALSE))=TRUE,VLOOKUP(C23,FSGT6_Inscr!$B$7:$K$99,6,FALSE),(VLOOKUP(C23,FSGT5_Inscr!$B$7:$K$74,6,FALSE)))</f>
        <v>#N/A</v>
      </c>
      <c r="I23" s="121" t="e">
        <f>IF(ISERROR(VLOOKUP(C23,FSGT5_Inscr!$B$7:$K$74,7,FALSE))=TRUE,VLOOKUP(C23,FSGT6_Inscr!$B$7:$K$99,7,FALSE),(VLOOKUP(C23,FSGT5_Inscr!$B$7:$K$74,7,FALSE)))</f>
        <v>#N/A</v>
      </c>
      <c r="J23" s="121" t="e">
        <f>IF(ISERROR(VLOOKUP(C23,FSGT5_Inscr!$B$7:$K$74,8,FALSE))=TRUE,VLOOKUP(C23,FSGT6_Inscr!$B$7:$K$99,8,FALSE),(VLOOKUP(C23,FSGT5_Inscr!$B$7:$K$74,8,FALSE)))</f>
        <v>#N/A</v>
      </c>
      <c r="K23" s="121" t="e">
        <f>IF(ISERROR(VLOOKUP(C23,FSGT5_Inscr!$B$7:$K$74,9,FALSE))=TRUE,VLOOKUP(C23,FSGT6_Inscr!$B$7:$K$99,9,FALSE),(VLOOKUP(C23,FSGT5_Inscr!$B$7:$K$74,9,FALSE)))</f>
        <v>#N/A</v>
      </c>
      <c r="M23" s="460" t="e">
        <f t="shared" si="1"/>
        <v>#N/A</v>
      </c>
      <c r="N23" s="461"/>
      <c r="O23" s="289"/>
      <c r="P23" s="290" t="e">
        <f t="shared" si="4"/>
        <v>#N/A</v>
      </c>
      <c r="Q23" s="196"/>
      <c r="R23" s="262" t="e">
        <f t="shared" si="2"/>
        <v>#N/A</v>
      </c>
      <c r="S23" s="336" t="e">
        <f>$Z$3*(SUM($R$7:R23))/R23</f>
        <v>#N/A</v>
      </c>
      <c r="T23" s="304" t="e">
        <f t="shared" si="5"/>
        <v>#N/A</v>
      </c>
      <c r="U23" s="325" t="e">
        <f t="shared" si="6"/>
        <v>#N/A</v>
      </c>
      <c r="V23" s="308" t="e">
        <f t="shared" si="3"/>
        <v>#N/A</v>
      </c>
      <c r="W23" s="303" t="e">
        <f>$Z$3*(SUM($V$7:V23))/V23</f>
        <v>#N/A</v>
      </c>
      <c r="X23" s="304" t="e">
        <f t="shared" si="7"/>
        <v>#N/A</v>
      </c>
      <c r="Y23" s="327" t="e">
        <f t="shared" si="8"/>
        <v>#N/A</v>
      </c>
    </row>
    <row r="24" spans="1:25" x14ac:dyDescent="0.25">
      <c r="A24" s="109">
        <v>18</v>
      </c>
      <c r="B24" s="256">
        <f t="shared" si="0"/>
        <v>1</v>
      </c>
      <c r="C24" s="121"/>
      <c r="D24" s="121" t="e">
        <f>IF(ISERROR(VLOOKUP(C24,FSGT5_Inscr!$B$7:$K$74,2,FALSE))=TRUE,VLOOKUP(C24,FSGT6_Inscr!$B$7:$K$99,2,FALSE),(VLOOKUP(C24,FSGT5_Inscr!$B$7:$K$74,2,FALSE)))</f>
        <v>#N/A</v>
      </c>
      <c r="E24" s="121" t="e">
        <f>IF(ISERROR(VLOOKUP(C24,FSGT5_Inscr!$B$7:$K$74,3,FALSE))=TRUE,VLOOKUP(C24,FSGT6_Inscr!$B$7:$K$99,3,FALSE),(VLOOKUP(C24,FSGT5_Inscr!$B$7:$K$74,3,FALSE)))</f>
        <v>#N/A</v>
      </c>
      <c r="F24" s="121" t="e">
        <f>IF(ISERROR(VLOOKUP(C24,FSGT5_Inscr!$B$7:$K$74,4,FALSE))=TRUE,VLOOKUP(C24,FSGT6_Inscr!$B$7:$K$99,4,FALSE),(VLOOKUP(C24,FSGT5_Inscr!$B$7:$K$74,4,FALSE)))</f>
        <v>#N/A</v>
      </c>
      <c r="G24" s="121" t="e">
        <f>IF(ISERROR(VLOOKUP(C24,FSGT5_Inscr!$B$7:$K$74,5,FALSE))=TRUE,VLOOKUP(C24,FSGT6_Inscr!$B$7:$K$99,5,FALSE),(VLOOKUP(C24,FSGT5_Inscr!$B$7:$K$74,5,FALSE)))</f>
        <v>#N/A</v>
      </c>
      <c r="H24" s="121" t="e">
        <f>IF(ISERROR(VLOOKUP(C24,FSGT5_Inscr!$B$7:$K$74,6,FALSE))=TRUE,VLOOKUP(C24,FSGT6_Inscr!$B$7:$K$99,6,FALSE),(VLOOKUP(C24,FSGT5_Inscr!$B$7:$K$74,6,FALSE)))</f>
        <v>#N/A</v>
      </c>
      <c r="I24" s="121" t="e">
        <f>IF(ISERROR(VLOOKUP(C24,FSGT5_Inscr!$B$7:$K$74,7,FALSE))=TRUE,VLOOKUP(C24,FSGT6_Inscr!$B$7:$K$99,7,FALSE),(VLOOKUP(C24,FSGT5_Inscr!$B$7:$K$74,7,FALSE)))</f>
        <v>#N/A</v>
      </c>
      <c r="J24" s="121" t="e">
        <f>IF(ISERROR(VLOOKUP(C24,FSGT5_Inscr!$B$7:$K$74,8,FALSE))=TRUE,VLOOKUP(C24,FSGT6_Inscr!$B$7:$K$99,8,FALSE),(VLOOKUP(C24,FSGT5_Inscr!$B$7:$K$74,8,FALSE)))</f>
        <v>#N/A</v>
      </c>
      <c r="K24" s="121" t="e">
        <f>IF(ISERROR(VLOOKUP(C24,FSGT5_Inscr!$B$7:$K$74,9,FALSE))=TRUE,VLOOKUP(C24,FSGT6_Inscr!$B$7:$K$99,9,FALSE),(VLOOKUP(C24,FSGT5_Inscr!$B$7:$K$74,9,FALSE)))</f>
        <v>#N/A</v>
      </c>
      <c r="M24" s="460" t="e">
        <f t="shared" si="1"/>
        <v>#N/A</v>
      </c>
      <c r="N24" s="461"/>
      <c r="O24" s="289"/>
      <c r="P24" s="290" t="e">
        <f t="shared" si="4"/>
        <v>#N/A</v>
      </c>
      <c r="Q24" s="196"/>
      <c r="R24" s="262" t="e">
        <f t="shared" si="2"/>
        <v>#N/A</v>
      </c>
      <c r="S24" s="336" t="e">
        <f>$Z$3*(SUM($R$7:R24))/R24</f>
        <v>#N/A</v>
      </c>
      <c r="T24" s="304" t="e">
        <f t="shared" si="5"/>
        <v>#N/A</v>
      </c>
      <c r="U24" s="325" t="e">
        <f t="shared" si="6"/>
        <v>#N/A</v>
      </c>
      <c r="V24" s="308" t="e">
        <f t="shared" si="3"/>
        <v>#N/A</v>
      </c>
      <c r="W24" s="303" t="e">
        <f>$Z$3*(SUM($V$7:V24))/V24</f>
        <v>#N/A</v>
      </c>
      <c r="X24" s="304" t="e">
        <f t="shared" si="7"/>
        <v>#N/A</v>
      </c>
      <c r="Y24" s="327" t="e">
        <f t="shared" si="8"/>
        <v>#N/A</v>
      </c>
    </row>
    <row r="25" spans="1:25" x14ac:dyDescent="0.25">
      <c r="A25" s="109">
        <v>19</v>
      </c>
      <c r="B25" s="256">
        <f t="shared" si="0"/>
        <v>1</v>
      </c>
      <c r="C25" s="121"/>
      <c r="D25" s="121" t="e">
        <f>IF(ISERROR(VLOOKUP(C25,FSGT5_Inscr!$B$7:$K$74,2,FALSE))=TRUE,VLOOKUP(C25,FSGT6_Inscr!$B$7:$K$99,2,FALSE),(VLOOKUP(C25,FSGT5_Inscr!$B$7:$K$74,2,FALSE)))</f>
        <v>#N/A</v>
      </c>
      <c r="E25" s="121" t="e">
        <f>IF(ISERROR(VLOOKUP(C25,FSGT5_Inscr!$B$7:$K$74,3,FALSE))=TRUE,VLOOKUP(C25,FSGT6_Inscr!$B$7:$K$99,3,FALSE),(VLOOKUP(C25,FSGT5_Inscr!$B$7:$K$74,3,FALSE)))</f>
        <v>#N/A</v>
      </c>
      <c r="F25" s="121" t="e">
        <f>IF(ISERROR(VLOOKUP(C25,FSGT5_Inscr!$B$7:$K$74,4,FALSE))=TRUE,VLOOKUP(C25,FSGT6_Inscr!$B$7:$K$99,4,FALSE),(VLOOKUP(C25,FSGT5_Inscr!$B$7:$K$74,4,FALSE)))</f>
        <v>#N/A</v>
      </c>
      <c r="G25" s="121" t="e">
        <f>IF(ISERROR(VLOOKUP(C25,FSGT5_Inscr!$B$7:$K$74,5,FALSE))=TRUE,VLOOKUP(C25,FSGT6_Inscr!$B$7:$K$99,5,FALSE),(VLOOKUP(C25,FSGT5_Inscr!$B$7:$K$74,5,FALSE)))</f>
        <v>#N/A</v>
      </c>
      <c r="H25" s="121" t="e">
        <f>IF(ISERROR(VLOOKUP(C25,FSGT5_Inscr!$B$7:$K$74,6,FALSE))=TRUE,VLOOKUP(C25,FSGT6_Inscr!$B$7:$K$99,6,FALSE),(VLOOKUP(C25,FSGT5_Inscr!$B$7:$K$74,6,FALSE)))</f>
        <v>#N/A</v>
      </c>
      <c r="I25" s="121" t="e">
        <f>IF(ISERROR(VLOOKUP(C25,FSGT5_Inscr!$B$7:$K$74,7,FALSE))=TRUE,VLOOKUP(C25,FSGT6_Inscr!$B$7:$K$99,7,FALSE),(VLOOKUP(C25,FSGT5_Inscr!$B$7:$K$74,7,FALSE)))</f>
        <v>#N/A</v>
      </c>
      <c r="J25" s="121" t="e">
        <f>IF(ISERROR(VLOOKUP(C25,FSGT5_Inscr!$B$7:$K$74,8,FALSE))=TRUE,VLOOKUP(C25,FSGT6_Inscr!$B$7:$K$99,8,FALSE),(VLOOKUP(C25,FSGT5_Inscr!$B$7:$K$74,8,FALSE)))</f>
        <v>#N/A</v>
      </c>
      <c r="K25" s="121" t="e">
        <f>IF(ISERROR(VLOOKUP(C25,FSGT5_Inscr!$B$7:$K$74,9,FALSE))=TRUE,VLOOKUP(C25,FSGT6_Inscr!$B$7:$K$99,9,FALSE),(VLOOKUP(C25,FSGT5_Inscr!$B$7:$K$74,9,FALSE)))</f>
        <v>#N/A</v>
      </c>
      <c r="M25" s="460" t="e">
        <f t="shared" si="1"/>
        <v>#N/A</v>
      </c>
      <c r="N25" s="461"/>
      <c r="O25" s="289"/>
      <c r="P25" s="290" t="e">
        <f t="shared" si="4"/>
        <v>#N/A</v>
      </c>
      <c r="Q25" s="196"/>
      <c r="R25" s="262" t="e">
        <f t="shared" si="2"/>
        <v>#N/A</v>
      </c>
      <c r="S25" s="336" t="e">
        <f>$Z$3*(SUM($R$7:R25))/R25</f>
        <v>#N/A</v>
      </c>
      <c r="T25" s="304" t="e">
        <f t="shared" si="5"/>
        <v>#N/A</v>
      </c>
      <c r="U25" s="325" t="e">
        <f t="shared" si="6"/>
        <v>#N/A</v>
      </c>
      <c r="V25" s="308" t="e">
        <f t="shared" si="3"/>
        <v>#N/A</v>
      </c>
      <c r="W25" s="303" t="e">
        <f>$Z$3*(SUM($V$7:V25))/V25</f>
        <v>#N/A</v>
      </c>
      <c r="X25" s="304" t="e">
        <f t="shared" si="7"/>
        <v>#N/A</v>
      </c>
      <c r="Y25" s="327" t="e">
        <f t="shared" si="8"/>
        <v>#N/A</v>
      </c>
    </row>
    <row r="26" spans="1:25" x14ac:dyDescent="0.25">
      <c r="A26" s="109">
        <v>20</v>
      </c>
      <c r="B26" s="256">
        <f t="shared" si="0"/>
        <v>1</v>
      </c>
      <c r="C26" s="121"/>
      <c r="D26" s="121" t="e">
        <f>IF(ISERROR(VLOOKUP(C26,FSGT5_Inscr!$B$7:$K$74,2,FALSE))=TRUE,VLOOKUP(C26,FSGT6_Inscr!$B$7:$K$99,2,FALSE),(VLOOKUP(C26,FSGT5_Inscr!$B$7:$K$74,2,FALSE)))</f>
        <v>#N/A</v>
      </c>
      <c r="E26" s="121" t="e">
        <f>IF(ISERROR(VLOOKUP(C26,FSGT5_Inscr!$B$7:$K$74,3,FALSE))=TRUE,VLOOKUP(C26,FSGT6_Inscr!$B$7:$K$99,3,FALSE),(VLOOKUP(C26,FSGT5_Inscr!$B$7:$K$74,3,FALSE)))</f>
        <v>#N/A</v>
      </c>
      <c r="F26" s="121" t="e">
        <f>IF(ISERROR(VLOOKUP(C26,FSGT5_Inscr!$B$7:$K$74,4,FALSE))=TRUE,VLOOKUP(C26,FSGT6_Inscr!$B$7:$K$99,4,FALSE),(VLOOKUP(C26,FSGT5_Inscr!$B$7:$K$74,4,FALSE)))</f>
        <v>#N/A</v>
      </c>
      <c r="G26" s="121" t="e">
        <f>IF(ISERROR(VLOOKUP(C26,FSGT5_Inscr!$B$7:$K$74,5,FALSE))=TRUE,VLOOKUP(C26,FSGT6_Inscr!$B$7:$K$99,5,FALSE),(VLOOKUP(C26,FSGT5_Inscr!$B$7:$K$74,5,FALSE)))</f>
        <v>#N/A</v>
      </c>
      <c r="H26" s="121" t="e">
        <f>IF(ISERROR(VLOOKUP(C26,FSGT5_Inscr!$B$7:$K$74,6,FALSE))=TRUE,VLOOKUP(C26,FSGT6_Inscr!$B$7:$K$99,6,FALSE),(VLOOKUP(C26,FSGT5_Inscr!$B$7:$K$74,6,FALSE)))</f>
        <v>#N/A</v>
      </c>
      <c r="I26" s="121" t="e">
        <f>IF(ISERROR(VLOOKUP(C26,FSGT5_Inscr!$B$7:$K$74,7,FALSE))=TRUE,VLOOKUP(C26,FSGT6_Inscr!$B$7:$K$99,7,FALSE),(VLOOKUP(C26,FSGT5_Inscr!$B$7:$K$74,7,FALSE)))</f>
        <v>#N/A</v>
      </c>
      <c r="J26" s="121" t="e">
        <f>IF(ISERROR(VLOOKUP(C26,FSGT5_Inscr!$B$7:$K$74,8,FALSE))=TRUE,VLOOKUP(C26,FSGT6_Inscr!$B$7:$K$99,8,FALSE),(VLOOKUP(C26,FSGT5_Inscr!$B$7:$K$74,8,FALSE)))</f>
        <v>#N/A</v>
      </c>
      <c r="K26" s="121" t="e">
        <f>IF(ISERROR(VLOOKUP(C26,FSGT5_Inscr!$B$7:$K$74,9,FALSE))=TRUE,VLOOKUP(C26,FSGT6_Inscr!$B$7:$K$99,9,FALSE),(VLOOKUP(C26,FSGT5_Inscr!$B$7:$K$74,9,FALSE)))</f>
        <v>#N/A</v>
      </c>
      <c r="M26" s="460" t="e">
        <f t="shared" si="1"/>
        <v>#N/A</v>
      </c>
      <c r="N26" s="461"/>
      <c r="O26" s="289"/>
      <c r="P26" s="290" t="e">
        <f t="shared" si="4"/>
        <v>#N/A</v>
      </c>
      <c r="Q26" s="196"/>
      <c r="R26" s="262" t="e">
        <f t="shared" si="2"/>
        <v>#N/A</v>
      </c>
      <c r="S26" s="336" t="e">
        <f>$Z$3*(SUM($R$7:R26))/R26</f>
        <v>#N/A</v>
      </c>
      <c r="T26" s="304" t="e">
        <f t="shared" si="5"/>
        <v>#N/A</v>
      </c>
      <c r="U26" s="325" t="e">
        <f t="shared" si="6"/>
        <v>#N/A</v>
      </c>
      <c r="V26" s="308" t="e">
        <f t="shared" si="3"/>
        <v>#N/A</v>
      </c>
      <c r="W26" s="303" t="e">
        <f>$Z$3*(SUM($V$7:V26))/V26</f>
        <v>#N/A</v>
      </c>
      <c r="X26" s="304" t="e">
        <f t="shared" si="7"/>
        <v>#N/A</v>
      </c>
      <c r="Y26" s="327" t="e">
        <f t="shared" si="8"/>
        <v>#N/A</v>
      </c>
    </row>
    <row r="27" spans="1:25" x14ac:dyDescent="0.25">
      <c r="A27" s="109">
        <v>21</v>
      </c>
      <c r="B27" s="256">
        <f t="shared" si="0"/>
        <v>1</v>
      </c>
      <c r="C27" s="121"/>
      <c r="D27" s="121" t="e">
        <f>IF(ISERROR(VLOOKUP(C27,FSGT5_Inscr!$B$7:$K$74,2,FALSE))=TRUE,VLOOKUP(C27,FSGT6_Inscr!$B$7:$K$99,2,FALSE),(VLOOKUP(C27,FSGT5_Inscr!$B$7:$K$74,2,FALSE)))</f>
        <v>#N/A</v>
      </c>
      <c r="E27" s="121" t="e">
        <f>IF(ISERROR(VLOOKUP(C27,FSGT5_Inscr!$B$7:$K$74,3,FALSE))=TRUE,VLOOKUP(C27,FSGT6_Inscr!$B$7:$K$99,3,FALSE),(VLOOKUP(C27,FSGT5_Inscr!$B$7:$K$74,3,FALSE)))</f>
        <v>#N/A</v>
      </c>
      <c r="F27" s="121" t="e">
        <f>IF(ISERROR(VLOOKUP(C27,FSGT5_Inscr!$B$7:$K$74,4,FALSE))=TRUE,VLOOKUP(C27,FSGT6_Inscr!$B$7:$K$99,4,FALSE),(VLOOKUP(C27,FSGT5_Inscr!$B$7:$K$74,4,FALSE)))</f>
        <v>#N/A</v>
      </c>
      <c r="G27" s="121" t="e">
        <f>IF(ISERROR(VLOOKUP(C27,FSGT5_Inscr!$B$7:$K$74,5,FALSE))=TRUE,VLOOKUP(C27,FSGT6_Inscr!$B$7:$K$99,5,FALSE),(VLOOKUP(C27,FSGT5_Inscr!$B$7:$K$74,5,FALSE)))</f>
        <v>#N/A</v>
      </c>
      <c r="H27" s="121" t="e">
        <f>IF(ISERROR(VLOOKUP(C27,FSGT5_Inscr!$B$7:$K$74,6,FALSE))=TRUE,VLOOKUP(C27,FSGT6_Inscr!$B$7:$K$99,6,FALSE),(VLOOKUP(C27,FSGT5_Inscr!$B$7:$K$74,6,FALSE)))</f>
        <v>#N/A</v>
      </c>
      <c r="I27" s="121" t="e">
        <f>IF(ISERROR(VLOOKUP(C27,FSGT5_Inscr!$B$7:$K$74,7,FALSE))=TRUE,VLOOKUP(C27,FSGT6_Inscr!$B$7:$K$99,7,FALSE),(VLOOKUP(C27,FSGT5_Inscr!$B$7:$K$74,7,FALSE)))</f>
        <v>#N/A</v>
      </c>
      <c r="J27" s="121" t="e">
        <f>IF(ISERROR(VLOOKUP(C27,FSGT5_Inscr!$B$7:$K$74,8,FALSE))=TRUE,VLOOKUP(C27,FSGT6_Inscr!$B$7:$K$99,8,FALSE),(VLOOKUP(C27,FSGT5_Inscr!$B$7:$K$74,8,FALSE)))</f>
        <v>#N/A</v>
      </c>
      <c r="K27" s="121" t="e">
        <f>IF(ISERROR(VLOOKUP(C27,FSGT5_Inscr!$B$7:$K$74,9,FALSE))=TRUE,VLOOKUP(C27,FSGT6_Inscr!$B$7:$K$99,9,FALSE),(VLOOKUP(C27,FSGT5_Inscr!$B$7:$K$74,9,FALSE)))</f>
        <v>#N/A</v>
      </c>
      <c r="M27" s="460" t="e">
        <f t="shared" si="1"/>
        <v>#N/A</v>
      </c>
      <c r="N27" s="461"/>
      <c r="O27" s="289"/>
      <c r="P27" s="290" t="e">
        <f t="shared" si="4"/>
        <v>#N/A</v>
      </c>
      <c r="Q27" s="196"/>
      <c r="R27" s="262" t="e">
        <f t="shared" si="2"/>
        <v>#N/A</v>
      </c>
      <c r="S27" s="336" t="e">
        <f>$Z$3*(SUM($R$7:R27))/R27</f>
        <v>#N/A</v>
      </c>
      <c r="T27" s="304" t="e">
        <f t="shared" si="5"/>
        <v>#N/A</v>
      </c>
      <c r="U27" s="325" t="e">
        <f t="shared" si="6"/>
        <v>#N/A</v>
      </c>
      <c r="V27" s="308" t="e">
        <f t="shared" si="3"/>
        <v>#N/A</v>
      </c>
      <c r="W27" s="303" t="e">
        <f>$Z$3*(SUM($V$7:V27))/V27</f>
        <v>#N/A</v>
      </c>
      <c r="X27" s="304" t="e">
        <f t="shared" si="7"/>
        <v>#N/A</v>
      </c>
      <c r="Y27" s="327" t="e">
        <f t="shared" si="8"/>
        <v>#N/A</v>
      </c>
    </row>
    <row r="28" spans="1:25" x14ac:dyDescent="0.25">
      <c r="A28" s="109">
        <v>22</v>
      </c>
      <c r="B28" s="256">
        <f t="shared" si="0"/>
        <v>1</v>
      </c>
      <c r="C28" s="121"/>
      <c r="D28" s="121" t="e">
        <f>IF(ISERROR(VLOOKUP(C28,FSGT5_Inscr!$B$7:$K$74,2,FALSE))=TRUE,VLOOKUP(C28,FSGT6_Inscr!$B$7:$K$99,2,FALSE),(VLOOKUP(C28,FSGT5_Inscr!$B$7:$K$74,2,FALSE)))</f>
        <v>#N/A</v>
      </c>
      <c r="E28" s="121" t="e">
        <f>IF(ISERROR(VLOOKUP(C28,FSGT5_Inscr!$B$7:$K$74,3,FALSE))=TRUE,VLOOKUP(C28,FSGT6_Inscr!$B$7:$K$99,3,FALSE),(VLOOKUP(C28,FSGT5_Inscr!$B$7:$K$74,3,FALSE)))</f>
        <v>#N/A</v>
      </c>
      <c r="F28" s="121" t="e">
        <f>IF(ISERROR(VLOOKUP(C28,FSGT5_Inscr!$B$7:$K$74,4,FALSE))=TRUE,VLOOKUP(C28,FSGT6_Inscr!$B$7:$K$99,4,FALSE),(VLOOKUP(C28,FSGT5_Inscr!$B$7:$K$74,4,FALSE)))</f>
        <v>#N/A</v>
      </c>
      <c r="G28" s="121" t="e">
        <f>IF(ISERROR(VLOOKUP(C28,FSGT5_Inscr!$B$7:$K$74,5,FALSE))=TRUE,VLOOKUP(C28,FSGT6_Inscr!$B$7:$K$99,5,FALSE),(VLOOKUP(C28,FSGT5_Inscr!$B$7:$K$74,5,FALSE)))</f>
        <v>#N/A</v>
      </c>
      <c r="H28" s="121" t="e">
        <f>IF(ISERROR(VLOOKUP(C28,FSGT5_Inscr!$B$7:$K$74,6,FALSE))=TRUE,VLOOKUP(C28,FSGT6_Inscr!$B$7:$K$99,6,FALSE),(VLOOKUP(C28,FSGT5_Inscr!$B$7:$K$74,6,FALSE)))</f>
        <v>#N/A</v>
      </c>
      <c r="I28" s="121" t="e">
        <f>IF(ISERROR(VLOOKUP(C28,FSGT5_Inscr!$B$7:$K$74,7,FALSE))=TRUE,VLOOKUP(C28,FSGT6_Inscr!$B$7:$K$99,7,FALSE),(VLOOKUP(C28,FSGT5_Inscr!$B$7:$K$74,7,FALSE)))</f>
        <v>#N/A</v>
      </c>
      <c r="J28" s="121" t="e">
        <f>IF(ISERROR(VLOOKUP(C28,FSGT5_Inscr!$B$7:$K$74,8,FALSE))=TRUE,VLOOKUP(C28,FSGT6_Inscr!$B$7:$K$99,8,FALSE),(VLOOKUP(C28,FSGT5_Inscr!$B$7:$K$74,8,FALSE)))</f>
        <v>#N/A</v>
      </c>
      <c r="K28" s="121" t="e">
        <f>IF(ISERROR(VLOOKUP(C28,FSGT5_Inscr!$B$7:$K$74,9,FALSE))=TRUE,VLOOKUP(C28,FSGT6_Inscr!$B$7:$K$99,9,FALSE),(VLOOKUP(C28,FSGT5_Inscr!$B$7:$K$74,9,FALSE)))</f>
        <v>#N/A</v>
      </c>
      <c r="M28" s="460" t="e">
        <f t="shared" si="1"/>
        <v>#N/A</v>
      </c>
      <c r="N28" s="461"/>
      <c r="O28" s="289"/>
      <c r="P28" s="290" t="e">
        <f t="shared" si="4"/>
        <v>#N/A</v>
      </c>
      <c r="Q28" s="196"/>
      <c r="R28" s="262" t="e">
        <f t="shared" si="2"/>
        <v>#N/A</v>
      </c>
      <c r="S28" s="336" t="e">
        <f>$Z$3*(SUM($R$7:R28))/R28</f>
        <v>#N/A</v>
      </c>
      <c r="T28" s="304" t="e">
        <f t="shared" si="5"/>
        <v>#N/A</v>
      </c>
      <c r="U28" s="325" t="e">
        <f t="shared" si="6"/>
        <v>#N/A</v>
      </c>
      <c r="V28" s="308" t="e">
        <f t="shared" si="3"/>
        <v>#N/A</v>
      </c>
      <c r="W28" s="303" t="e">
        <f>$Z$3*(SUM($V$7:V28))/V28</f>
        <v>#N/A</v>
      </c>
      <c r="X28" s="304" t="e">
        <f t="shared" si="7"/>
        <v>#N/A</v>
      </c>
      <c r="Y28" s="327" t="e">
        <f t="shared" si="8"/>
        <v>#N/A</v>
      </c>
    </row>
    <row r="29" spans="1:25" x14ac:dyDescent="0.25">
      <c r="A29" s="109">
        <v>23</v>
      </c>
      <c r="B29" s="256">
        <f t="shared" si="0"/>
        <v>1</v>
      </c>
      <c r="C29" s="121"/>
      <c r="D29" s="121" t="e">
        <f>IF(ISERROR(VLOOKUP(C29,FSGT5_Inscr!$B$7:$K$74,2,FALSE))=TRUE,VLOOKUP(C29,FSGT6_Inscr!$B$7:$K$99,2,FALSE),(VLOOKUP(C29,FSGT5_Inscr!$B$7:$K$74,2,FALSE)))</f>
        <v>#N/A</v>
      </c>
      <c r="E29" s="121" t="e">
        <f>IF(ISERROR(VLOOKUP(C29,FSGT5_Inscr!$B$7:$K$74,3,FALSE))=TRUE,VLOOKUP(C29,FSGT6_Inscr!$B$7:$K$99,3,FALSE),(VLOOKUP(C29,FSGT5_Inscr!$B$7:$K$74,3,FALSE)))</f>
        <v>#N/A</v>
      </c>
      <c r="F29" s="121" t="e">
        <f>IF(ISERROR(VLOOKUP(C29,FSGT5_Inscr!$B$7:$K$74,4,FALSE))=TRUE,VLOOKUP(C29,FSGT6_Inscr!$B$7:$K$99,4,FALSE),(VLOOKUP(C29,FSGT5_Inscr!$B$7:$K$74,4,FALSE)))</f>
        <v>#N/A</v>
      </c>
      <c r="G29" s="121" t="e">
        <f>IF(ISERROR(VLOOKUP(C29,FSGT5_Inscr!$B$7:$K$74,5,FALSE))=TRUE,VLOOKUP(C29,FSGT6_Inscr!$B$7:$K$99,5,FALSE),(VLOOKUP(C29,FSGT5_Inscr!$B$7:$K$74,5,FALSE)))</f>
        <v>#N/A</v>
      </c>
      <c r="H29" s="121" t="e">
        <f>IF(ISERROR(VLOOKUP(C29,FSGT5_Inscr!$B$7:$K$74,6,FALSE))=TRUE,VLOOKUP(C29,FSGT6_Inscr!$B$7:$K$99,6,FALSE),(VLOOKUP(C29,FSGT5_Inscr!$B$7:$K$74,6,FALSE)))</f>
        <v>#N/A</v>
      </c>
      <c r="I29" s="121" t="e">
        <f>IF(ISERROR(VLOOKUP(C29,FSGT5_Inscr!$B$7:$K$74,7,FALSE))=TRUE,VLOOKUP(C29,FSGT6_Inscr!$B$7:$K$99,7,FALSE),(VLOOKUP(C29,FSGT5_Inscr!$B$7:$K$74,7,FALSE)))</f>
        <v>#N/A</v>
      </c>
      <c r="J29" s="121" t="e">
        <f>IF(ISERROR(VLOOKUP(C29,FSGT5_Inscr!$B$7:$K$74,8,FALSE))=TRUE,VLOOKUP(C29,FSGT6_Inscr!$B$7:$K$99,8,FALSE),(VLOOKUP(C29,FSGT5_Inscr!$B$7:$K$74,8,FALSE)))</f>
        <v>#N/A</v>
      </c>
      <c r="K29" s="121" t="e">
        <f>IF(ISERROR(VLOOKUP(C29,FSGT5_Inscr!$B$7:$K$74,9,FALSE))=TRUE,VLOOKUP(C29,FSGT6_Inscr!$B$7:$K$99,9,FALSE),(VLOOKUP(C29,FSGT5_Inscr!$B$7:$K$74,9,FALSE)))</f>
        <v>#N/A</v>
      </c>
      <c r="M29" s="460" t="e">
        <f t="shared" si="1"/>
        <v>#N/A</v>
      </c>
      <c r="N29" s="461"/>
      <c r="O29" s="289"/>
      <c r="P29" s="290" t="e">
        <f t="shared" si="4"/>
        <v>#N/A</v>
      </c>
      <c r="Q29" s="196"/>
      <c r="R29" s="262" t="e">
        <f t="shared" si="2"/>
        <v>#N/A</v>
      </c>
      <c r="S29" s="336" t="e">
        <f>$Z$3*(SUM($R$7:R29))/R29</f>
        <v>#N/A</v>
      </c>
      <c r="T29" s="304" t="e">
        <f t="shared" si="5"/>
        <v>#N/A</v>
      </c>
      <c r="U29" s="325" t="e">
        <f t="shared" si="6"/>
        <v>#N/A</v>
      </c>
      <c r="V29" s="308" t="e">
        <f t="shared" si="3"/>
        <v>#N/A</v>
      </c>
      <c r="W29" s="303" t="e">
        <f>$Z$3*(SUM($V$7:V29))/V29</f>
        <v>#N/A</v>
      </c>
      <c r="X29" s="304" t="e">
        <f t="shared" si="7"/>
        <v>#N/A</v>
      </c>
      <c r="Y29" s="327" t="e">
        <f t="shared" si="8"/>
        <v>#N/A</v>
      </c>
    </row>
    <row r="30" spans="1:25" x14ac:dyDescent="0.25">
      <c r="A30" s="109">
        <v>24</v>
      </c>
      <c r="B30" s="256">
        <f t="shared" si="0"/>
        <v>1</v>
      </c>
      <c r="C30" s="121"/>
      <c r="D30" s="121" t="e">
        <f>IF(ISERROR(VLOOKUP(C30,FSGT5_Inscr!$B$7:$K$74,2,FALSE))=TRUE,VLOOKUP(C30,FSGT6_Inscr!$B$7:$K$99,2,FALSE),(VLOOKUP(C30,FSGT5_Inscr!$B$7:$K$74,2,FALSE)))</f>
        <v>#N/A</v>
      </c>
      <c r="E30" s="121" t="e">
        <f>IF(ISERROR(VLOOKUP(C30,FSGT5_Inscr!$B$7:$K$74,3,FALSE))=TRUE,VLOOKUP(C30,FSGT6_Inscr!$B$7:$K$99,3,FALSE),(VLOOKUP(C30,FSGT5_Inscr!$B$7:$K$74,3,FALSE)))</f>
        <v>#N/A</v>
      </c>
      <c r="F30" s="121" t="e">
        <f>IF(ISERROR(VLOOKUP(C30,FSGT5_Inscr!$B$7:$K$74,4,FALSE))=TRUE,VLOOKUP(C30,FSGT6_Inscr!$B$7:$K$99,4,FALSE),(VLOOKUP(C30,FSGT5_Inscr!$B$7:$K$74,4,FALSE)))</f>
        <v>#N/A</v>
      </c>
      <c r="G30" s="121" t="e">
        <f>IF(ISERROR(VLOOKUP(C30,FSGT5_Inscr!$B$7:$K$74,5,FALSE))=TRUE,VLOOKUP(C30,FSGT6_Inscr!$B$7:$K$99,5,FALSE),(VLOOKUP(C30,FSGT5_Inscr!$B$7:$K$74,5,FALSE)))</f>
        <v>#N/A</v>
      </c>
      <c r="H30" s="121" t="e">
        <f>IF(ISERROR(VLOOKUP(C30,FSGT5_Inscr!$B$7:$K$74,6,FALSE))=TRUE,VLOOKUP(C30,FSGT6_Inscr!$B$7:$K$99,6,FALSE),(VLOOKUP(C30,FSGT5_Inscr!$B$7:$K$74,6,FALSE)))</f>
        <v>#N/A</v>
      </c>
      <c r="I30" s="121" t="e">
        <f>IF(ISERROR(VLOOKUP(C30,FSGT5_Inscr!$B$7:$K$74,7,FALSE))=TRUE,VLOOKUP(C30,FSGT6_Inscr!$B$7:$K$99,7,FALSE),(VLOOKUP(C30,FSGT5_Inscr!$B$7:$K$74,7,FALSE)))</f>
        <v>#N/A</v>
      </c>
      <c r="J30" s="121" t="e">
        <f>IF(ISERROR(VLOOKUP(C30,FSGT5_Inscr!$B$7:$K$74,8,FALSE))=TRUE,VLOOKUP(C30,FSGT6_Inscr!$B$7:$K$99,8,FALSE),(VLOOKUP(C30,FSGT5_Inscr!$B$7:$K$74,8,FALSE)))</f>
        <v>#N/A</v>
      </c>
      <c r="K30" s="121" t="e">
        <f>IF(ISERROR(VLOOKUP(C30,FSGT5_Inscr!$B$7:$K$74,9,FALSE))=TRUE,VLOOKUP(C30,FSGT6_Inscr!$B$7:$K$99,9,FALSE),(VLOOKUP(C30,FSGT5_Inscr!$B$7:$K$74,9,FALSE)))</f>
        <v>#N/A</v>
      </c>
      <c r="M30" s="460" t="e">
        <f t="shared" si="1"/>
        <v>#N/A</v>
      </c>
      <c r="N30" s="461"/>
      <c r="O30" s="289"/>
      <c r="P30" s="290" t="e">
        <f t="shared" si="4"/>
        <v>#N/A</v>
      </c>
      <c r="Q30" s="196"/>
      <c r="R30" s="262" t="e">
        <f t="shared" si="2"/>
        <v>#N/A</v>
      </c>
      <c r="S30" s="336" t="e">
        <f>$Z$3*(SUM($R$7:R30))/R30</f>
        <v>#N/A</v>
      </c>
      <c r="T30" s="304" t="e">
        <f t="shared" si="5"/>
        <v>#N/A</v>
      </c>
      <c r="U30" s="325" t="e">
        <f t="shared" si="6"/>
        <v>#N/A</v>
      </c>
      <c r="V30" s="308" t="e">
        <f t="shared" si="3"/>
        <v>#N/A</v>
      </c>
      <c r="W30" s="303" t="e">
        <f>$Z$3*(SUM($V$7:V30))/V30</f>
        <v>#N/A</v>
      </c>
      <c r="X30" s="304" t="e">
        <f t="shared" si="7"/>
        <v>#N/A</v>
      </c>
      <c r="Y30" s="327" t="e">
        <f t="shared" si="8"/>
        <v>#N/A</v>
      </c>
    </row>
    <row r="31" spans="1:25" x14ac:dyDescent="0.25">
      <c r="A31" s="109">
        <v>25</v>
      </c>
      <c r="B31" s="256">
        <f t="shared" si="0"/>
        <v>1</v>
      </c>
      <c r="C31" s="121"/>
      <c r="D31" s="121" t="e">
        <f>IF(ISERROR(VLOOKUP(C31,FSGT5_Inscr!$B$7:$K$74,2,FALSE))=TRUE,VLOOKUP(C31,FSGT6_Inscr!$B$7:$K$99,2,FALSE),(VLOOKUP(C31,FSGT5_Inscr!$B$7:$K$74,2,FALSE)))</f>
        <v>#N/A</v>
      </c>
      <c r="E31" s="121" t="e">
        <f>IF(ISERROR(VLOOKUP(C31,FSGT5_Inscr!$B$7:$K$74,3,FALSE))=TRUE,VLOOKUP(C31,FSGT6_Inscr!$B$7:$K$99,3,FALSE),(VLOOKUP(C31,FSGT5_Inscr!$B$7:$K$74,3,FALSE)))</f>
        <v>#N/A</v>
      </c>
      <c r="F31" s="121" t="e">
        <f>IF(ISERROR(VLOOKUP(C31,FSGT5_Inscr!$B$7:$K$74,4,FALSE))=TRUE,VLOOKUP(C31,FSGT6_Inscr!$B$7:$K$99,4,FALSE),(VLOOKUP(C31,FSGT5_Inscr!$B$7:$K$74,4,FALSE)))</f>
        <v>#N/A</v>
      </c>
      <c r="G31" s="121" t="e">
        <f>IF(ISERROR(VLOOKUP(C31,FSGT5_Inscr!$B$7:$K$74,5,FALSE))=TRUE,VLOOKUP(C31,FSGT6_Inscr!$B$7:$K$99,5,FALSE),(VLOOKUP(C31,FSGT5_Inscr!$B$7:$K$74,5,FALSE)))</f>
        <v>#N/A</v>
      </c>
      <c r="H31" s="121" t="e">
        <f>IF(ISERROR(VLOOKUP(C31,FSGT5_Inscr!$B$7:$K$74,6,FALSE))=TRUE,VLOOKUP(C31,FSGT6_Inscr!$B$7:$K$99,6,FALSE),(VLOOKUP(C31,FSGT5_Inscr!$B$7:$K$74,6,FALSE)))</f>
        <v>#N/A</v>
      </c>
      <c r="I31" s="121" t="e">
        <f>IF(ISERROR(VLOOKUP(C31,FSGT5_Inscr!$B$7:$K$74,7,FALSE))=TRUE,VLOOKUP(C31,FSGT6_Inscr!$B$7:$K$99,7,FALSE),(VLOOKUP(C31,FSGT5_Inscr!$B$7:$K$74,7,FALSE)))</f>
        <v>#N/A</v>
      </c>
      <c r="J31" s="121" t="e">
        <f>IF(ISERROR(VLOOKUP(C31,FSGT5_Inscr!$B$7:$K$74,8,FALSE))=TRUE,VLOOKUP(C31,FSGT6_Inscr!$B$7:$K$99,8,FALSE),(VLOOKUP(C31,FSGT5_Inscr!$B$7:$K$74,8,FALSE)))</f>
        <v>#N/A</v>
      </c>
      <c r="K31" s="121" t="e">
        <f>IF(ISERROR(VLOOKUP(C31,FSGT5_Inscr!$B$7:$K$74,9,FALSE))=TRUE,VLOOKUP(C31,FSGT6_Inscr!$B$7:$K$99,9,FALSE),(VLOOKUP(C31,FSGT5_Inscr!$B$7:$K$74,9,FALSE)))</f>
        <v>#N/A</v>
      </c>
      <c r="M31" s="460" t="e">
        <f t="shared" si="1"/>
        <v>#N/A</v>
      </c>
      <c r="N31" s="461"/>
      <c r="O31" s="289"/>
      <c r="P31" s="290" t="e">
        <f t="shared" si="4"/>
        <v>#N/A</v>
      </c>
      <c r="Q31" s="196"/>
      <c r="R31" s="262" t="e">
        <f t="shared" si="2"/>
        <v>#N/A</v>
      </c>
      <c r="S31" s="336" t="e">
        <f>$Z$3*(SUM($R$7:R31))/R31</f>
        <v>#N/A</v>
      </c>
      <c r="T31" s="304" t="e">
        <f t="shared" si="5"/>
        <v>#N/A</v>
      </c>
      <c r="U31" s="325" t="e">
        <f t="shared" si="6"/>
        <v>#N/A</v>
      </c>
      <c r="V31" s="308" t="e">
        <f t="shared" si="3"/>
        <v>#N/A</v>
      </c>
      <c r="W31" s="303" t="e">
        <f>$Z$3*(SUM($V$7:V31))/V31</f>
        <v>#N/A</v>
      </c>
      <c r="X31" s="304" t="e">
        <f t="shared" si="7"/>
        <v>#N/A</v>
      </c>
      <c r="Y31" s="327" t="e">
        <f t="shared" si="8"/>
        <v>#N/A</v>
      </c>
    </row>
    <row r="32" spans="1:25" x14ac:dyDescent="0.25">
      <c r="A32" s="109">
        <v>26</v>
      </c>
      <c r="B32" s="256">
        <f t="shared" si="0"/>
        <v>1</v>
      </c>
      <c r="C32" s="121"/>
      <c r="D32" s="121" t="e">
        <f>IF(ISERROR(VLOOKUP(C32,FSGT5_Inscr!$B$7:$K$74,2,FALSE))=TRUE,VLOOKUP(C32,FSGT6_Inscr!$B$7:$K$99,2,FALSE),(VLOOKUP(C32,FSGT5_Inscr!$B$7:$K$74,2,FALSE)))</f>
        <v>#N/A</v>
      </c>
      <c r="E32" s="121" t="e">
        <f>IF(ISERROR(VLOOKUP(C32,FSGT5_Inscr!$B$7:$K$74,3,FALSE))=TRUE,VLOOKUP(C32,FSGT6_Inscr!$B$7:$K$99,3,FALSE),(VLOOKUP(C32,FSGT5_Inscr!$B$7:$K$74,3,FALSE)))</f>
        <v>#N/A</v>
      </c>
      <c r="F32" s="121" t="e">
        <f>IF(ISERROR(VLOOKUP(C32,FSGT5_Inscr!$B$7:$K$74,4,FALSE))=TRUE,VLOOKUP(C32,FSGT6_Inscr!$B$7:$K$99,4,FALSE),(VLOOKUP(C32,FSGT5_Inscr!$B$7:$K$74,4,FALSE)))</f>
        <v>#N/A</v>
      </c>
      <c r="G32" s="121" t="e">
        <f>IF(ISERROR(VLOOKUP(C32,FSGT5_Inscr!$B$7:$K$74,5,FALSE))=TRUE,VLOOKUP(C32,FSGT6_Inscr!$B$7:$K$99,5,FALSE),(VLOOKUP(C32,FSGT5_Inscr!$B$7:$K$74,5,FALSE)))</f>
        <v>#N/A</v>
      </c>
      <c r="H32" s="121" t="e">
        <f>IF(ISERROR(VLOOKUP(C32,FSGT5_Inscr!$B$7:$K$74,6,FALSE))=TRUE,VLOOKUP(C32,FSGT6_Inscr!$B$7:$K$99,6,FALSE),(VLOOKUP(C32,FSGT5_Inscr!$B$7:$K$74,6,FALSE)))</f>
        <v>#N/A</v>
      </c>
      <c r="I32" s="121" t="e">
        <f>IF(ISERROR(VLOOKUP(C32,FSGT5_Inscr!$B$7:$K$74,7,FALSE))=TRUE,VLOOKUP(C32,FSGT6_Inscr!$B$7:$K$99,7,FALSE),(VLOOKUP(C32,FSGT5_Inscr!$B$7:$K$74,7,FALSE)))</f>
        <v>#N/A</v>
      </c>
      <c r="J32" s="121" t="e">
        <f>IF(ISERROR(VLOOKUP(C32,FSGT5_Inscr!$B$7:$K$74,8,FALSE))=TRUE,VLOOKUP(C32,FSGT6_Inscr!$B$7:$K$99,8,FALSE),(VLOOKUP(C32,FSGT5_Inscr!$B$7:$K$74,8,FALSE)))</f>
        <v>#N/A</v>
      </c>
      <c r="K32" s="121" t="e">
        <f>IF(ISERROR(VLOOKUP(C32,FSGT5_Inscr!$B$7:$K$74,9,FALSE))=TRUE,VLOOKUP(C32,FSGT6_Inscr!$B$7:$K$99,9,FALSE),(VLOOKUP(C32,FSGT5_Inscr!$B$7:$K$74,9,FALSE)))</f>
        <v>#N/A</v>
      </c>
      <c r="M32" s="460" t="e">
        <f t="shared" si="1"/>
        <v>#N/A</v>
      </c>
      <c r="N32" s="461"/>
      <c r="O32" s="289"/>
      <c r="P32" s="290" t="e">
        <f t="shared" si="4"/>
        <v>#N/A</v>
      </c>
      <c r="Q32" s="196"/>
      <c r="R32" s="262" t="e">
        <f t="shared" si="2"/>
        <v>#N/A</v>
      </c>
      <c r="S32" s="336" t="e">
        <f>$Z$3*(SUM($R$7:R32))/R32</f>
        <v>#N/A</v>
      </c>
      <c r="T32" s="304" t="e">
        <f t="shared" si="5"/>
        <v>#N/A</v>
      </c>
      <c r="U32" s="325" t="e">
        <f t="shared" si="6"/>
        <v>#N/A</v>
      </c>
      <c r="V32" s="308" t="e">
        <f t="shared" si="3"/>
        <v>#N/A</v>
      </c>
      <c r="W32" s="303" t="e">
        <f>$Z$3*(SUM($V$7:V32))/V32</f>
        <v>#N/A</v>
      </c>
      <c r="X32" s="304" t="e">
        <f t="shared" si="7"/>
        <v>#N/A</v>
      </c>
      <c r="Y32" s="327" t="e">
        <f t="shared" si="8"/>
        <v>#N/A</v>
      </c>
    </row>
    <row r="33" spans="1:25" x14ac:dyDescent="0.25">
      <c r="A33" s="109">
        <v>27</v>
      </c>
      <c r="B33" s="256">
        <f t="shared" si="0"/>
        <v>1</v>
      </c>
      <c r="C33" s="121"/>
      <c r="D33" s="121" t="e">
        <f>IF(ISERROR(VLOOKUP(C33,FSGT5_Inscr!$B$7:$K$74,2,FALSE))=TRUE,VLOOKUP(C33,FSGT6_Inscr!$B$7:$K$99,2,FALSE),(VLOOKUP(C33,FSGT5_Inscr!$B$7:$K$74,2,FALSE)))</f>
        <v>#N/A</v>
      </c>
      <c r="E33" s="121" t="e">
        <f>IF(ISERROR(VLOOKUP(C33,FSGT5_Inscr!$B$7:$K$74,3,FALSE))=TRUE,VLOOKUP(C33,FSGT6_Inscr!$B$7:$K$99,3,FALSE),(VLOOKUP(C33,FSGT5_Inscr!$B$7:$K$74,3,FALSE)))</f>
        <v>#N/A</v>
      </c>
      <c r="F33" s="121" t="e">
        <f>IF(ISERROR(VLOOKUP(C33,FSGT5_Inscr!$B$7:$K$74,4,FALSE))=TRUE,VLOOKUP(C33,FSGT6_Inscr!$B$7:$K$99,4,FALSE),(VLOOKUP(C33,FSGT5_Inscr!$B$7:$K$74,4,FALSE)))</f>
        <v>#N/A</v>
      </c>
      <c r="G33" s="121" t="e">
        <f>IF(ISERROR(VLOOKUP(C33,FSGT5_Inscr!$B$7:$K$74,5,FALSE))=TRUE,VLOOKUP(C33,FSGT6_Inscr!$B$7:$K$99,5,FALSE),(VLOOKUP(C33,FSGT5_Inscr!$B$7:$K$74,5,FALSE)))</f>
        <v>#N/A</v>
      </c>
      <c r="H33" s="121" t="e">
        <f>IF(ISERROR(VLOOKUP(C33,FSGT5_Inscr!$B$7:$K$74,6,FALSE))=TRUE,VLOOKUP(C33,FSGT6_Inscr!$B$7:$K$99,6,FALSE),(VLOOKUP(C33,FSGT5_Inscr!$B$7:$K$74,6,FALSE)))</f>
        <v>#N/A</v>
      </c>
      <c r="I33" s="121" t="e">
        <f>IF(ISERROR(VLOOKUP(C33,FSGT5_Inscr!$B$7:$K$74,7,FALSE))=TRUE,VLOOKUP(C33,FSGT6_Inscr!$B$7:$K$99,7,FALSE),(VLOOKUP(C33,FSGT5_Inscr!$B$7:$K$74,7,FALSE)))</f>
        <v>#N/A</v>
      </c>
      <c r="J33" s="121" t="e">
        <f>IF(ISERROR(VLOOKUP(C33,FSGT5_Inscr!$B$7:$K$74,8,FALSE))=TRUE,VLOOKUP(C33,FSGT6_Inscr!$B$7:$K$99,8,FALSE),(VLOOKUP(C33,FSGT5_Inscr!$B$7:$K$74,8,FALSE)))</f>
        <v>#N/A</v>
      </c>
      <c r="K33" s="121" t="e">
        <f>IF(ISERROR(VLOOKUP(C33,FSGT5_Inscr!$B$7:$K$74,9,FALSE))=TRUE,VLOOKUP(C33,FSGT6_Inscr!$B$7:$K$99,9,FALSE),(VLOOKUP(C33,FSGT5_Inscr!$B$7:$K$74,9,FALSE)))</f>
        <v>#N/A</v>
      </c>
      <c r="M33" s="460" t="e">
        <f t="shared" si="1"/>
        <v>#N/A</v>
      </c>
      <c r="N33" s="461"/>
      <c r="O33" s="289"/>
      <c r="P33" s="290" t="e">
        <f t="shared" si="4"/>
        <v>#N/A</v>
      </c>
      <c r="Q33" s="196"/>
      <c r="R33" s="262" t="e">
        <f t="shared" si="2"/>
        <v>#N/A</v>
      </c>
      <c r="S33" s="336" t="e">
        <f>$Z$3*(SUM($R$7:R33))/R33</f>
        <v>#N/A</v>
      </c>
      <c r="T33" s="304" t="e">
        <f t="shared" si="5"/>
        <v>#N/A</v>
      </c>
      <c r="U33" s="325" t="e">
        <f t="shared" si="6"/>
        <v>#N/A</v>
      </c>
      <c r="V33" s="308" t="e">
        <f t="shared" si="3"/>
        <v>#N/A</v>
      </c>
      <c r="W33" s="303" t="e">
        <f>$Z$3*(SUM($V$7:V33))/V33</f>
        <v>#N/A</v>
      </c>
      <c r="X33" s="304" t="e">
        <f t="shared" si="7"/>
        <v>#N/A</v>
      </c>
      <c r="Y33" s="327" t="e">
        <f t="shared" si="8"/>
        <v>#N/A</v>
      </c>
    </row>
    <row r="34" spans="1:25" x14ac:dyDescent="0.25">
      <c r="A34" s="109">
        <v>28</v>
      </c>
      <c r="B34" s="256">
        <f t="shared" si="0"/>
        <v>1</v>
      </c>
      <c r="C34" s="121"/>
      <c r="D34" s="121" t="e">
        <f>IF(ISERROR(VLOOKUP(C34,FSGT5_Inscr!$B$7:$K$74,2,FALSE))=TRUE,VLOOKUP(C34,FSGT6_Inscr!$B$7:$K$99,2,FALSE),(VLOOKUP(C34,FSGT5_Inscr!$B$7:$K$74,2,FALSE)))</f>
        <v>#N/A</v>
      </c>
      <c r="E34" s="121" t="e">
        <f>IF(ISERROR(VLOOKUP(C34,FSGT5_Inscr!$B$7:$K$74,3,FALSE))=TRUE,VLOOKUP(C34,FSGT6_Inscr!$B$7:$K$99,3,FALSE),(VLOOKUP(C34,FSGT5_Inscr!$B$7:$K$74,3,FALSE)))</f>
        <v>#N/A</v>
      </c>
      <c r="F34" s="121" t="e">
        <f>IF(ISERROR(VLOOKUP(C34,FSGT5_Inscr!$B$7:$K$74,4,FALSE))=TRUE,VLOOKUP(C34,FSGT6_Inscr!$B$7:$K$99,4,FALSE),(VLOOKUP(C34,FSGT5_Inscr!$B$7:$K$74,4,FALSE)))</f>
        <v>#N/A</v>
      </c>
      <c r="G34" s="121" t="e">
        <f>IF(ISERROR(VLOOKUP(C34,FSGT5_Inscr!$B$7:$K$74,5,FALSE))=TRUE,VLOOKUP(C34,FSGT6_Inscr!$B$7:$K$99,5,FALSE),(VLOOKUP(C34,FSGT5_Inscr!$B$7:$K$74,5,FALSE)))</f>
        <v>#N/A</v>
      </c>
      <c r="H34" s="121" t="e">
        <f>IF(ISERROR(VLOOKUP(C34,FSGT5_Inscr!$B$7:$K$74,6,FALSE))=TRUE,VLOOKUP(C34,FSGT6_Inscr!$B$7:$K$99,6,FALSE),(VLOOKUP(C34,FSGT5_Inscr!$B$7:$K$74,6,FALSE)))</f>
        <v>#N/A</v>
      </c>
      <c r="I34" s="121" t="e">
        <f>IF(ISERROR(VLOOKUP(C34,FSGT5_Inscr!$B$7:$K$74,7,FALSE))=TRUE,VLOOKUP(C34,FSGT6_Inscr!$B$7:$K$99,7,FALSE),(VLOOKUP(C34,FSGT5_Inscr!$B$7:$K$74,7,FALSE)))</f>
        <v>#N/A</v>
      </c>
      <c r="J34" s="121" t="e">
        <f>IF(ISERROR(VLOOKUP(C34,FSGT5_Inscr!$B$7:$K$74,8,FALSE))=TRUE,VLOOKUP(C34,FSGT6_Inscr!$B$7:$K$99,8,FALSE),(VLOOKUP(C34,FSGT5_Inscr!$B$7:$K$74,8,FALSE)))</f>
        <v>#N/A</v>
      </c>
      <c r="K34" s="121" t="e">
        <f>IF(ISERROR(VLOOKUP(C34,FSGT5_Inscr!$B$7:$K$74,9,FALSE))=TRUE,VLOOKUP(C34,FSGT6_Inscr!$B$7:$K$99,9,FALSE),(VLOOKUP(C34,FSGT5_Inscr!$B$7:$K$74,9,FALSE)))</f>
        <v>#N/A</v>
      </c>
      <c r="M34" s="460" t="e">
        <f t="shared" si="1"/>
        <v>#N/A</v>
      </c>
      <c r="N34" s="461"/>
      <c r="O34" s="289"/>
      <c r="P34" s="290" t="e">
        <f t="shared" si="4"/>
        <v>#N/A</v>
      </c>
      <c r="Q34" s="196"/>
      <c r="R34" s="262" t="e">
        <f t="shared" si="2"/>
        <v>#N/A</v>
      </c>
      <c r="S34" s="336" t="e">
        <f>$Z$3*(SUM($R$7:R34))/R34</f>
        <v>#N/A</v>
      </c>
      <c r="T34" s="304" t="e">
        <f t="shared" si="5"/>
        <v>#N/A</v>
      </c>
      <c r="U34" s="325" t="e">
        <f t="shared" si="6"/>
        <v>#N/A</v>
      </c>
      <c r="V34" s="308" t="e">
        <f t="shared" si="3"/>
        <v>#N/A</v>
      </c>
      <c r="W34" s="303" t="e">
        <f>$Z$3*(SUM($V$7:V34))/V34</f>
        <v>#N/A</v>
      </c>
      <c r="X34" s="304" t="e">
        <f t="shared" si="7"/>
        <v>#N/A</v>
      </c>
      <c r="Y34" s="327" t="e">
        <f t="shared" si="8"/>
        <v>#N/A</v>
      </c>
    </row>
    <row r="35" spans="1:25" x14ac:dyDescent="0.25">
      <c r="A35" s="109">
        <v>29</v>
      </c>
      <c r="B35" s="256">
        <f t="shared" si="0"/>
        <v>1</v>
      </c>
      <c r="C35" s="121"/>
      <c r="D35" s="121" t="e">
        <f>IF(ISERROR(VLOOKUP(C35,FSGT5_Inscr!$B$7:$K$74,2,FALSE))=TRUE,VLOOKUP(C35,FSGT6_Inscr!$B$7:$K$99,2,FALSE),(VLOOKUP(C35,FSGT5_Inscr!$B$7:$K$74,2,FALSE)))</f>
        <v>#N/A</v>
      </c>
      <c r="E35" s="121" t="e">
        <f>IF(ISERROR(VLOOKUP(C35,FSGT5_Inscr!$B$7:$K$74,3,FALSE))=TRUE,VLOOKUP(C35,FSGT6_Inscr!$B$7:$K$99,3,FALSE),(VLOOKUP(C35,FSGT5_Inscr!$B$7:$K$74,3,FALSE)))</f>
        <v>#N/A</v>
      </c>
      <c r="F35" s="121" t="e">
        <f>IF(ISERROR(VLOOKUP(C35,FSGT5_Inscr!$B$7:$K$74,4,FALSE))=TRUE,VLOOKUP(C35,FSGT6_Inscr!$B$7:$K$99,4,FALSE),(VLOOKUP(C35,FSGT5_Inscr!$B$7:$K$74,4,FALSE)))</f>
        <v>#N/A</v>
      </c>
      <c r="G35" s="121" t="e">
        <f>IF(ISERROR(VLOOKUP(C35,FSGT5_Inscr!$B$7:$K$74,5,FALSE))=TRUE,VLOOKUP(C35,FSGT6_Inscr!$B$7:$K$99,5,FALSE),(VLOOKUP(C35,FSGT5_Inscr!$B$7:$K$74,5,FALSE)))</f>
        <v>#N/A</v>
      </c>
      <c r="H35" s="121" t="e">
        <f>IF(ISERROR(VLOOKUP(C35,FSGT5_Inscr!$B$7:$K$74,6,FALSE))=TRUE,VLOOKUP(C35,FSGT6_Inscr!$B$7:$K$99,6,FALSE),(VLOOKUP(C35,FSGT5_Inscr!$B$7:$K$74,6,FALSE)))</f>
        <v>#N/A</v>
      </c>
      <c r="I35" s="121" t="e">
        <f>IF(ISERROR(VLOOKUP(C35,FSGT5_Inscr!$B$7:$K$74,7,FALSE))=TRUE,VLOOKUP(C35,FSGT6_Inscr!$B$7:$K$99,7,FALSE),(VLOOKUP(C35,FSGT5_Inscr!$B$7:$K$74,7,FALSE)))</f>
        <v>#N/A</v>
      </c>
      <c r="J35" s="121" t="e">
        <f>IF(ISERROR(VLOOKUP(C35,FSGT5_Inscr!$B$7:$K$74,8,FALSE))=TRUE,VLOOKUP(C35,FSGT6_Inscr!$B$7:$K$99,8,FALSE),(VLOOKUP(C35,FSGT5_Inscr!$B$7:$K$74,8,FALSE)))</f>
        <v>#N/A</v>
      </c>
      <c r="K35" s="121" t="e">
        <f>IF(ISERROR(VLOOKUP(C35,FSGT5_Inscr!$B$7:$K$74,9,FALSE))=TRUE,VLOOKUP(C35,FSGT6_Inscr!$B$7:$K$99,9,FALSE),(VLOOKUP(C35,FSGT5_Inscr!$B$7:$K$74,9,FALSE)))</f>
        <v>#N/A</v>
      </c>
      <c r="M35" s="460" t="e">
        <f t="shared" si="1"/>
        <v>#N/A</v>
      </c>
      <c r="N35" s="461"/>
      <c r="O35" s="289"/>
      <c r="P35" s="290" t="e">
        <f t="shared" si="4"/>
        <v>#N/A</v>
      </c>
      <c r="Q35" s="196"/>
      <c r="R35" s="262" t="e">
        <f t="shared" si="2"/>
        <v>#N/A</v>
      </c>
      <c r="S35" s="336" t="e">
        <f>$Z$3*(SUM($R$7:R35))/R35</f>
        <v>#N/A</v>
      </c>
      <c r="T35" s="304" t="e">
        <f t="shared" si="5"/>
        <v>#N/A</v>
      </c>
      <c r="U35" s="325" t="e">
        <f t="shared" si="6"/>
        <v>#N/A</v>
      </c>
      <c r="V35" s="308" t="e">
        <f t="shared" si="3"/>
        <v>#N/A</v>
      </c>
      <c r="W35" s="303" t="e">
        <f>$Z$3*(SUM($V$7:V35))/V35</f>
        <v>#N/A</v>
      </c>
      <c r="X35" s="304" t="e">
        <f t="shared" si="7"/>
        <v>#N/A</v>
      </c>
      <c r="Y35" s="327" t="e">
        <f t="shared" si="8"/>
        <v>#N/A</v>
      </c>
    </row>
    <row r="36" spans="1:25" x14ac:dyDescent="0.25">
      <c r="A36" s="109">
        <v>30</v>
      </c>
      <c r="B36" s="256">
        <f t="shared" si="0"/>
        <v>1</v>
      </c>
      <c r="C36" s="121"/>
      <c r="D36" s="121" t="e">
        <f>IF(ISERROR(VLOOKUP(C36,FSGT5_Inscr!$B$7:$K$74,2,FALSE))=TRUE,VLOOKUP(C36,FSGT6_Inscr!$B$7:$K$99,2,FALSE),(VLOOKUP(C36,FSGT5_Inscr!$B$7:$K$74,2,FALSE)))</f>
        <v>#N/A</v>
      </c>
      <c r="E36" s="121" t="e">
        <f>IF(ISERROR(VLOOKUP(C36,FSGT5_Inscr!$B$7:$K$74,3,FALSE))=TRUE,VLOOKUP(C36,FSGT6_Inscr!$B$7:$K$99,3,FALSE),(VLOOKUP(C36,FSGT5_Inscr!$B$7:$K$74,3,FALSE)))</f>
        <v>#N/A</v>
      </c>
      <c r="F36" s="121" t="e">
        <f>IF(ISERROR(VLOOKUP(C36,FSGT5_Inscr!$B$7:$K$74,4,FALSE))=TRUE,VLOOKUP(C36,FSGT6_Inscr!$B$7:$K$99,4,FALSE),(VLOOKUP(C36,FSGT5_Inscr!$B$7:$K$74,4,FALSE)))</f>
        <v>#N/A</v>
      </c>
      <c r="G36" s="121" t="e">
        <f>IF(ISERROR(VLOOKUP(C36,FSGT5_Inscr!$B$7:$K$74,5,FALSE))=TRUE,VLOOKUP(C36,FSGT6_Inscr!$B$7:$K$99,5,FALSE),(VLOOKUP(C36,FSGT5_Inscr!$B$7:$K$74,5,FALSE)))</f>
        <v>#N/A</v>
      </c>
      <c r="H36" s="121" t="e">
        <f>IF(ISERROR(VLOOKUP(C36,FSGT5_Inscr!$B$7:$K$74,6,FALSE))=TRUE,VLOOKUP(C36,FSGT6_Inscr!$B$7:$K$99,6,FALSE),(VLOOKUP(C36,FSGT5_Inscr!$B$7:$K$74,6,FALSE)))</f>
        <v>#N/A</v>
      </c>
      <c r="I36" s="121" t="e">
        <f>IF(ISERROR(VLOOKUP(C36,FSGT5_Inscr!$B$7:$K$74,7,FALSE))=TRUE,VLOOKUP(C36,FSGT6_Inscr!$B$7:$K$99,7,FALSE),(VLOOKUP(C36,FSGT5_Inscr!$B$7:$K$74,7,FALSE)))</f>
        <v>#N/A</v>
      </c>
      <c r="J36" s="121" t="e">
        <f>IF(ISERROR(VLOOKUP(C36,FSGT5_Inscr!$B$7:$K$74,8,FALSE))=TRUE,VLOOKUP(C36,FSGT6_Inscr!$B$7:$K$99,8,FALSE),(VLOOKUP(C36,FSGT5_Inscr!$B$7:$K$74,8,FALSE)))</f>
        <v>#N/A</v>
      </c>
      <c r="K36" s="121" t="e">
        <f>IF(ISERROR(VLOOKUP(C36,FSGT5_Inscr!$B$7:$K$74,9,FALSE))=TRUE,VLOOKUP(C36,FSGT6_Inscr!$B$7:$K$99,9,FALSE),(VLOOKUP(C36,FSGT5_Inscr!$B$7:$K$74,9,FALSE)))</f>
        <v>#N/A</v>
      </c>
      <c r="M36" s="460" t="e">
        <f t="shared" si="1"/>
        <v>#N/A</v>
      </c>
      <c r="N36" s="461"/>
      <c r="O36" s="289"/>
      <c r="P36" s="290" t="e">
        <f t="shared" si="4"/>
        <v>#N/A</v>
      </c>
      <c r="Q36" s="196"/>
      <c r="R36" s="262" t="e">
        <f t="shared" si="2"/>
        <v>#N/A</v>
      </c>
      <c r="S36" s="336" t="e">
        <f>$Z$3*(SUM($R$7:R36))/R36</f>
        <v>#N/A</v>
      </c>
      <c r="T36" s="304" t="e">
        <f t="shared" si="5"/>
        <v>#N/A</v>
      </c>
      <c r="U36" s="325" t="e">
        <f t="shared" si="6"/>
        <v>#N/A</v>
      </c>
      <c r="V36" s="308" t="e">
        <f t="shared" si="3"/>
        <v>#N/A</v>
      </c>
      <c r="W36" s="303" t="e">
        <f>$Z$3*(SUM($V$7:V36))/V36</f>
        <v>#N/A</v>
      </c>
      <c r="X36" s="304" t="e">
        <f t="shared" si="7"/>
        <v>#N/A</v>
      </c>
      <c r="Y36" s="327" t="e">
        <f t="shared" si="8"/>
        <v>#N/A</v>
      </c>
    </row>
    <row r="37" spans="1:25" x14ac:dyDescent="0.25">
      <c r="A37" s="109">
        <v>31</v>
      </c>
      <c r="B37" s="256">
        <f t="shared" si="0"/>
        <v>1</v>
      </c>
      <c r="C37" s="121"/>
      <c r="D37" s="121" t="e">
        <f>IF(ISERROR(VLOOKUP(C37,FSGT5_Inscr!$B$7:$K$74,2,FALSE))=TRUE,VLOOKUP(C37,FSGT6_Inscr!$B$7:$K$99,2,FALSE),(VLOOKUP(C37,FSGT5_Inscr!$B$7:$K$74,2,FALSE)))</f>
        <v>#N/A</v>
      </c>
      <c r="E37" s="121" t="e">
        <f>IF(ISERROR(VLOOKUP(C37,FSGT5_Inscr!$B$7:$K$74,3,FALSE))=TRUE,VLOOKUP(C37,FSGT6_Inscr!$B$7:$K$99,3,FALSE),(VLOOKUP(C37,FSGT5_Inscr!$B$7:$K$74,3,FALSE)))</f>
        <v>#N/A</v>
      </c>
      <c r="F37" s="121" t="e">
        <f>IF(ISERROR(VLOOKUP(C37,FSGT5_Inscr!$B$7:$K$74,4,FALSE))=TRUE,VLOOKUP(C37,FSGT6_Inscr!$B$7:$K$99,4,FALSE),(VLOOKUP(C37,FSGT5_Inscr!$B$7:$K$74,4,FALSE)))</f>
        <v>#N/A</v>
      </c>
      <c r="G37" s="121" t="e">
        <f>IF(ISERROR(VLOOKUP(C37,FSGT5_Inscr!$B$7:$K$74,5,FALSE))=TRUE,VLOOKUP(C37,FSGT6_Inscr!$B$7:$K$99,5,FALSE),(VLOOKUP(C37,FSGT5_Inscr!$B$7:$K$74,5,FALSE)))</f>
        <v>#N/A</v>
      </c>
      <c r="H37" s="121" t="e">
        <f>IF(ISERROR(VLOOKUP(C37,FSGT5_Inscr!$B$7:$K$74,6,FALSE))=TRUE,VLOOKUP(C37,FSGT6_Inscr!$B$7:$K$99,6,FALSE),(VLOOKUP(C37,FSGT5_Inscr!$B$7:$K$74,6,FALSE)))</f>
        <v>#N/A</v>
      </c>
      <c r="I37" s="121" t="e">
        <f>IF(ISERROR(VLOOKUP(C37,FSGT5_Inscr!$B$7:$K$74,7,FALSE))=TRUE,VLOOKUP(C37,FSGT6_Inscr!$B$7:$K$99,7,FALSE),(VLOOKUP(C37,FSGT5_Inscr!$B$7:$K$74,7,FALSE)))</f>
        <v>#N/A</v>
      </c>
      <c r="J37" s="121" t="e">
        <f>IF(ISERROR(VLOOKUP(C37,FSGT5_Inscr!$B$7:$K$74,8,FALSE))=TRUE,VLOOKUP(C37,FSGT6_Inscr!$B$7:$K$99,8,FALSE),(VLOOKUP(C37,FSGT5_Inscr!$B$7:$K$74,8,FALSE)))</f>
        <v>#N/A</v>
      </c>
      <c r="K37" s="121" t="e">
        <f>IF(ISERROR(VLOOKUP(C37,FSGT5_Inscr!$B$7:$K$74,9,FALSE))=TRUE,VLOOKUP(C37,FSGT6_Inscr!$B$7:$K$99,9,FALSE),(VLOOKUP(C37,FSGT5_Inscr!$B$7:$K$74,9,FALSE)))</f>
        <v>#N/A</v>
      </c>
      <c r="M37" s="460" t="e">
        <f t="shared" si="1"/>
        <v>#N/A</v>
      </c>
      <c r="N37" s="461"/>
      <c r="O37" s="289"/>
      <c r="P37" s="290" t="e">
        <f t="shared" si="4"/>
        <v>#N/A</v>
      </c>
      <c r="Q37" s="196"/>
      <c r="R37" s="262" t="e">
        <f t="shared" si="2"/>
        <v>#N/A</v>
      </c>
      <c r="S37" s="336" t="e">
        <f>$Z$3*(SUM($R$7:R37))/R37</f>
        <v>#N/A</v>
      </c>
      <c r="T37" s="304" t="e">
        <f t="shared" si="5"/>
        <v>#N/A</v>
      </c>
      <c r="U37" s="325" t="e">
        <f t="shared" si="6"/>
        <v>#N/A</v>
      </c>
      <c r="V37" s="308" t="e">
        <f t="shared" si="3"/>
        <v>#N/A</v>
      </c>
      <c r="W37" s="303" t="e">
        <f>$Z$3*(SUM($V$7:V37))/V37</f>
        <v>#N/A</v>
      </c>
      <c r="X37" s="304" t="e">
        <f t="shared" si="7"/>
        <v>#N/A</v>
      </c>
      <c r="Y37" s="327" t="e">
        <f t="shared" si="8"/>
        <v>#N/A</v>
      </c>
    </row>
    <row r="38" spans="1:25" x14ac:dyDescent="0.25">
      <c r="A38" s="109">
        <v>32</v>
      </c>
      <c r="B38" s="256">
        <f t="shared" si="0"/>
        <v>1</v>
      </c>
      <c r="C38" s="121"/>
      <c r="D38" s="121" t="e">
        <f>IF(ISERROR(VLOOKUP(C38,FSGT5_Inscr!$B$7:$K$74,2,FALSE))=TRUE,VLOOKUP(C38,FSGT6_Inscr!$B$7:$K$99,2,FALSE),(VLOOKUP(C38,FSGT5_Inscr!$B$7:$K$74,2,FALSE)))</f>
        <v>#N/A</v>
      </c>
      <c r="E38" s="121" t="e">
        <f>IF(ISERROR(VLOOKUP(C38,FSGT5_Inscr!$B$7:$K$74,3,FALSE))=TRUE,VLOOKUP(C38,FSGT6_Inscr!$B$7:$K$99,3,FALSE),(VLOOKUP(C38,FSGT5_Inscr!$B$7:$K$74,3,FALSE)))</f>
        <v>#N/A</v>
      </c>
      <c r="F38" s="121" t="e">
        <f>IF(ISERROR(VLOOKUP(C38,FSGT5_Inscr!$B$7:$K$74,4,FALSE))=TRUE,VLOOKUP(C38,FSGT6_Inscr!$B$7:$K$99,4,FALSE),(VLOOKUP(C38,FSGT5_Inscr!$B$7:$K$74,4,FALSE)))</f>
        <v>#N/A</v>
      </c>
      <c r="G38" s="121" t="e">
        <f>IF(ISERROR(VLOOKUP(C38,FSGT5_Inscr!$B$7:$K$74,5,FALSE))=TRUE,VLOOKUP(C38,FSGT6_Inscr!$B$7:$K$99,5,FALSE),(VLOOKUP(C38,FSGT5_Inscr!$B$7:$K$74,5,FALSE)))</f>
        <v>#N/A</v>
      </c>
      <c r="H38" s="121" t="e">
        <f>IF(ISERROR(VLOOKUP(C38,FSGT5_Inscr!$B$7:$K$74,6,FALSE))=TRUE,VLOOKUP(C38,FSGT6_Inscr!$B$7:$K$99,6,FALSE),(VLOOKUP(C38,FSGT5_Inscr!$B$7:$K$74,6,FALSE)))</f>
        <v>#N/A</v>
      </c>
      <c r="I38" s="121" t="e">
        <f>IF(ISERROR(VLOOKUP(C38,FSGT5_Inscr!$B$7:$K$74,7,FALSE))=TRUE,VLOOKUP(C38,FSGT6_Inscr!$B$7:$K$99,7,FALSE),(VLOOKUP(C38,FSGT5_Inscr!$B$7:$K$74,7,FALSE)))</f>
        <v>#N/A</v>
      </c>
      <c r="J38" s="121" t="e">
        <f>IF(ISERROR(VLOOKUP(C38,FSGT5_Inscr!$B$7:$K$74,8,FALSE))=TRUE,VLOOKUP(C38,FSGT6_Inscr!$B$7:$K$99,8,FALSE),(VLOOKUP(C38,FSGT5_Inscr!$B$7:$K$74,8,FALSE)))</f>
        <v>#N/A</v>
      </c>
      <c r="K38" s="121" t="e">
        <f>IF(ISERROR(VLOOKUP(C38,FSGT5_Inscr!$B$7:$K$74,9,FALSE))=TRUE,VLOOKUP(C38,FSGT6_Inscr!$B$7:$K$99,9,FALSE),(VLOOKUP(C38,FSGT5_Inscr!$B$7:$K$74,9,FALSE)))</f>
        <v>#N/A</v>
      </c>
      <c r="M38" s="460" t="e">
        <f t="shared" si="1"/>
        <v>#N/A</v>
      </c>
      <c r="N38" s="461"/>
      <c r="O38" s="289"/>
      <c r="P38" s="290" t="e">
        <f t="shared" si="4"/>
        <v>#N/A</v>
      </c>
      <c r="Q38" s="196"/>
      <c r="R38" s="262" t="e">
        <f t="shared" si="2"/>
        <v>#N/A</v>
      </c>
      <c r="S38" s="336" t="e">
        <f>$Z$3*(SUM($R$7:R38))/R38</f>
        <v>#N/A</v>
      </c>
      <c r="T38" s="304" t="e">
        <f t="shared" si="5"/>
        <v>#N/A</v>
      </c>
      <c r="U38" s="325" t="e">
        <f t="shared" si="6"/>
        <v>#N/A</v>
      </c>
      <c r="V38" s="308" t="e">
        <f t="shared" si="3"/>
        <v>#N/A</v>
      </c>
      <c r="W38" s="303" t="e">
        <f>$Z$3*(SUM($V$7:V38))/V38</f>
        <v>#N/A</v>
      </c>
      <c r="X38" s="304" t="e">
        <f t="shared" si="7"/>
        <v>#N/A</v>
      </c>
      <c r="Y38" s="327" t="e">
        <f t="shared" si="8"/>
        <v>#N/A</v>
      </c>
    </row>
    <row r="39" spans="1:25" x14ac:dyDescent="0.25">
      <c r="A39" s="109">
        <v>33</v>
      </c>
      <c r="B39" s="256">
        <f t="shared" si="0"/>
        <v>1</v>
      </c>
      <c r="C39" s="121"/>
      <c r="D39" s="121" t="e">
        <f>IF(ISERROR(VLOOKUP(C39,FSGT5_Inscr!$B$7:$K$74,2,FALSE))=TRUE,VLOOKUP(C39,FSGT6_Inscr!$B$7:$K$99,2,FALSE),(VLOOKUP(C39,FSGT5_Inscr!$B$7:$K$74,2,FALSE)))</f>
        <v>#N/A</v>
      </c>
      <c r="E39" s="121" t="e">
        <f>IF(ISERROR(VLOOKUP(C39,FSGT5_Inscr!$B$7:$K$74,3,FALSE))=TRUE,VLOOKUP(C39,FSGT6_Inscr!$B$7:$K$99,3,FALSE),(VLOOKUP(C39,FSGT5_Inscr!$B$7:$K$74,3,FALSE)))</f>
        <v>#N/A</v>
      </c>
      <c r="F39" s="121" t="e">
        <f>IF(ISERROR(VLOOKUP(C39,FSGT5_Inscr!$B$7:$K$74,4,FALSE))=TRUE,VLOOKUP(C39,FSGT6_Inscr!$B$7:$K$99,4,FALSE),(VLOOKUP(C39,FSGT5_Inscr!$B$7:$K$74,4,FALSE)))</f>
        <v>#N/A</v>
      </c>
      <c r="G39" s="121" t="e">
        <f>IF(ISERROR(VLOOKUP(C39,FSGT5_Inscr!$B$7:$K$74,5,FALSE))=TRUE,VLOOKUP(C39,FSGT6_Inscr!$B$7:$K$99,5,FALSE),(VLOOKUP(C39,FSGT5_Inscr!$B$7:$K$74,5,FALSE)))</f>
        <v>#N/A</v>
      </c>
      <c r="H39" s="121" t="e">
        <f>IF(ISERROR(VLOOKUP(C39,FSGT5_Inscr!$B$7:$K$74,6,FALSE))=TRUE,VLOOKUP(C39,FSGT6_Inscr!$B$7:$K$99,6,FALSE),(VLOOKUP(C39,FSGT5_Inscr!$B$7:$K$74,6,FALSE)))</f>
        <v>#N/A</v>
      </c>
      <c r="I39" s="121" t="e">
        <f>IF(ISERROR(VLOOKUP(C39,FSGT5_Inscr!$B$7:$K$74,7,FALSE))=TRUE,VLOOKUP(C39,FSGT6_Inscr!$B$7:$K$99,7,FALSE),(VLOOKUP(C39,FSGT5_Inscr!$B$7:$K$74,7,FALSE)))</f>
        <v>#N/A</v>
      </c>
      <c r="J39" s="121" t="e">
        <f>IF(ISERROR(VLOOKUP(C39,FSGT5_Inscr!$B$7:$K$74,8,FALSE))=TRUE,VLOOKUP(C39,FSGT6_Inscr!$B$7:$K$99,8,FALSE),(VLOOKUP(C39,FSGT5_Inscr!$B$7:$K$74,8,FALSE)))</f>
        <v>#N/A</v>
      </c>
      <c r="K39" s="121" t="e">
        <f>IF(ISERROR(VLOOKUP(C39,FSGT5_Inscr!$B$7:$K$74,9,FALSE))=TRUE,VLOOKUP(C39,FSGT6_Inscr!$B$7:$K$99,9,FALSE),(VLOOKUP(C39,FSGT5_Inscr!$B$7:$K$74,9,FALSE)))</f>
        <v>#N/A</v>
      </c>
      <c r="M39" s="460" t="e">
        <f t="shared" ref="M39:M56" si="9">IF(AND(P39&lt;0,I39&gt;=5),0,P39)/$O$3</f>
        <v>#N/A</v>
      </c>
      <c r="N39" s="461"/>
      <c r="O39" s="289"/>
      <c r="P39" s="290" t="e">
        <f t="shared" si="4"/>
        <v>#N/A</v>
      </c>
      <c r="Q39" s="196"/>
      <c r="R39" s="262" t="e">
        <f t="shared" si="2"/>
        <v>#N/A</v>
      </c>
      <c r="S39" s="336" t="e">
        <f>$Z$3*(SUM($R$7:R39))/R39</f>
        <v>#N/A</v>
      </c>
      <c r="T39" s="304" t="e">
        <f t="shared" si="5"/>
        <v>#N/A</v>
      </c>
      <c r="U39" s="325" t="e">
        <f t="shared" si="6"/>
        <v>#N/A</v>
      </c>
      <c r="V39" s="308" t="e">
        <f t="shared" ref="V39:V56" si="10">IF(I39=6,1,0)</f>
        <v>#N/A</v>
      </c>
      <c r="W39" s="303" t="e">
        <f>$Z$3*(SUM($V$7:V39))/V39</f>
        <v>#N/A</v>
      </c>
      <c r="X39" s="304" t="e">
        <f t="shared" si="7"/>
        <v>#N/A</v>
      </c>
      <c r="Y39" s="327" t="e">
        <f t="shared" si="8"/>
        <v>#N/A</v>
      </c>
    </row>
    <row r="40" spans="1:25" x14ac:dyDescent="0.25">
      <c r="A40" s="109">
        <v>34</v>
      </c>
      <c r="B40" s="256">
        <f t="shared" si="0"/>
        <v>1</v>
      </c>
      <c r="C40" s="121"/>
      <c r="D40" s="121" t="e">
        <f>IF(ISERROR(VLOOKUP(C40,FSGT5_Inscr!$B$7:$K$74,2,FALSE))=TRUE,VLOOKUP(C40,FSGT6_Inscr!$B$7:$K$99,2,FALSE),(VLOOKUP(C40,FSGT5_Inscr!$B$7:$K$74,2,FALSE)))</f>
        <v>#N/A</v>
      </c>
      <c r="E40" s="121" t="e">
        <f>IF(ISERROR(VLOOKUP(C40,FSGT5_Inscr!$B$7:$K$74,3,FALSE))=TRUE,VLOOKUP(C40,FSGT6_Inscr!$B$7:$K$99,3,FALSE),(VLOOKUP(C40,FSGT5_Inscr!$B$7:$K$74,3,FALSE)))</f>
        <v>#N/A</v>
      </c>
      <c r="F40" s="121" t="e">
        <f>IF(ISERROR(VLOOKUP(C40,FSGT5_Inscr!$B$7:$K$74,4,FALSE))=TRUE,VLOOKUP(C40,FSGT6_Inscr!$B$7:$K$99,4,FALSE),(VLOOKUP(C40,FSGT5_Inscr!$B$7:$K$74,4,FALSE)))</f>
        <v>#N/A</v>
      </c>
      <c r="G40" s="121" t="e">
        <f>IF(ISERROR(VLOOKUP(C40,FSGT5_Inscr!$B$7:$K$74,5,FALSE))=TRUE,VLOOKUP(C40,FSGT6_Inscr!$B$7:$K$99,5,FALSE),(VLOOKUP(C40,FSGT5_Inscr!$B$7:$K$74,5,FALSE)))</f>
        <v>#N/A</v>
      </c>
      <c r="H40" s="121" t="e">
        <f>IF(ISERROR(VLOOKUP(C40,FSGT5_Inscr!$B$7:$K$74,6,FALSE))=TRUE,VLOOKUP(C40,FSGT6_Inscr!$B$7:$K$99,6,FALSE),(VLOOKUP(C40,FSGT5_Inscr!$B$7:$K$74,6,FALSE)))</f>
        <v>#N/A</v>
      </c>
      <c r="I40" s="121" t="e">
        <f>IF(ISERROR(VLOOKUP(C40,FSGT5_Inscr!$B$7:$K$74,7,FALSE))=TRUE,VLOOKUP(C40,FSGT6_Inscr!$B$7:$K$99,7,FALSE),(VLOOKUP(C40,FSGT5_Inscr!$B$7:$K$74,7,FALSE)))</f>
        <v>#N/A</v>
      </c>
      <c r="J40" s="121" t="e">
        <f>IF(ISERROR(VLOOKUP(C40,FSGT5_Inscr!$B$7:$K$74,8,FALSE))=TRUE,VLOOKUP(C40,FSGT6_Inscr!$B$7:$K$99,8,FALSE),(VLOOKUP(C40,FSGT5_Inscr!$B$7:$K$74,8,FALSE)))</f>
        <v>#N/A</v>
      </c>
      <c r="K40" s="121" t="e">
        <f>IF(ISERROR(VLOOKUP(C40,FSGT5_Inscr!$B$7:$K$74,9,FALSE))=TRUE,VLOOKUP(C40,FSGT6_Inscr!$B$7:$K$99,9,FALSE),(VLOOKUP(C40,FSGT5_Inscr!$B$7:$K$74,9,FALSE)))</f>
        <v>#N/A</v>
      </c>
      <c r="M40" s="460" t="e">
        <f t="shared" si="9"/>
        <v>#N/A</v>
      </c>
      <c r="N40" s="461"/>
      <c r="O40" s="289"/>
      <c r="P40" s="290" t="e">
        <f t="shared" ref="P40:P56" si="11">IF(B40=1,(P39-1),IF(B40=2,P39,0))</f>
        <v>#N/A</v>
      </c>
      <c r="Q40" s="196"/>
      <c r="R40" s="262" t="e">
        <f t="shared" si="2"/>
        <v>#N/A</v>
      </c>
      <c r="S40" s="336" t="e">
        <f>$Z$3*(SUM($R$7:R40))/R40</f>
        <v>#N/A</v>
      </c>
      <c r="T40" s="304" t="e">
        <f t="shared" si="5"/>
        <v>#N/A</v>
      </c>
      <c r="U40" s="325" t="e">
        <f t="shared" si="6"/>
        <v>#N/A</v>
      </c>
      <c r="V40" s="308" t="e">
        <f t="shared" si="10"/>
        <v>#N/A</v>
      </c>
      <c r="W40" s="303" t="e">
        <f>$Z$3*(SUM($V$7:V40))/V40</f>
        <v>#N/A</v>
      </c>
      <c r="X40" s="304" t="e">
        <f t="shared" si="7"/>
        <v>#N/A</v>
      </c>
      <c r="Y40" s="327" t="e">
        <f t="shared" si="8"/>
        <v>#N/A</v>
      </c>
    </row>
    <row r="41" spans="1:25" x14ac:dyDescent="0.25">
      <c r="A41" s="109">
        <v>35</v>
      </c>
      <c r="B41" s="256">
        <f t="shared" si="0"/>
        <v>1</v>
      </c>
      <c r="C41" s="121"/>
      <c r="D41" s="121" t="e">
        <f>IF(ISERROR(VLOOKUP(C41,FSGT5_Inscr!$B$7:$K$74,2,FALSE))=TRUE,VLOOKUP(C41,FSGT6_Inscr!$B$7:$K$99,2,FALSE),(VLOOKUP(C41,FSGT5_Inscr!$B$7:$K$74,2,FALSE)))</f>
        <v>#N/A</v>
      </c>
      <c r="E41" s="121" t="e">
        <f>IF(ISERROR(VLOOKUP(C41,FSGT5_Inscr!$B$7:$K$74,3,FALSE))=TRUE,VLOOKUP(C41,FSGT6_Inscr!$B$7:$K$99,3,FALSE),(VLOOKUP(C41,FSGT5_Inscr!$B$7:$K$74,3,FALSE)))</f>
        <v>#N/A</v>
      </c>
      <c r="F41" s="121" t="e">
        <f>IF(ISERROR(VLOOKUP(C41,FSGT5_Inscr!$B$7:$K$74,4,FALSE))=TRUE,VLOOKUP(C41,FSGT6_Inscr!$B$7:$K$99,4,FALSE),(VLOOKUP(C41,FSGT5_Inscr!$B$7:$K$74,4,FALSE)))</f>
        <v>#N/A</v>
      </c>
      <c r="G41" s="121" t="e">
        <f>IF(ISERROR(VLOOKUP(C41,FSGT5_Inscr!$B$7:$K$74,5,FALSE))=TRUE,VLOOKUP(C41,FSGT6_Inscr!$B$7:$K$99,5,FALSE),(VLOOKUP(C41,FSGT5_Inscr!$B$7:$K$74,5,FALSE)))</f>
        <v>#N/A</v>
      </c>
      <c r="H41" s="121" t="e">
        <f>IF(ISERROR(VLOOKUP(C41,FSGT5_Inscr!$B$7:$K$74,6,FALSE))=TRUE,VLOOKUP(C41,FSGT6_Inscr!$B$7:$K$99,6,FALSE),(VLOOKUP(C41,FSGT5_Inscr!$B$7:$K$74,6,FALSE)))</f>
        <v>#N/A</v>
      </c>
      <c r="I41" s="121" t="e">
        <f>IF(ISERROR(VLOOKUP(C41,FSGT5_Inscr!$B$7:$K$74,7,FALSE))=TRUE,VLOOKUP(C41,FSGT6_Inscr!$B$7:$K$99,7,FALSE),(VLOOKUP(C41,FSGT5_Inscr!$B$7:$K$74,7,FALSE)))</f>
        <v>#N/A</v>
      </c>
      <c r="J41" s="121" t="e">
        <f>IF(ISERROR(VLOOKUP(C41,FSGT5_Inscr!$B$7:$K$74,8,FALSE))=TRUE,VLOOKUP(C41,FSGT6_Inscr!$B$7:$K$99,8,FALSE),(VLOOKUP(C41,FSGT5_Inscr!$B$7:$K$74,8,FALSE)))</f>
        <v>#N/A</v>
      </c>
      <c r="K41" s="121" t="e">
        <f>IF(ISERROR(VLOOKUP(C41,FSGT5_Inscr!$B$7:$K$74,9,FALSE))=TRUE,VLOOKUP(C41,FSGT6_Inscr!$B$7:$K$99,9,FALSE),(VLOOKUP(C41,FSGT5_Inscr!$B$7:$K$74,9,FALSE)))</f>
        <v>#N/A</v>
      </c>
      <c r="M41" s="460" t="e">
        <f t="shared" si="9"/>
        <v>#N/A</v>
      </c>
      <c r="N41" s="461"/>
      <c r="O41" s="289"/>
      <c r="P41" s="290" t="e">
        <f t="shared" si="11"/>
        <v>#N/A</v>
      </c>
      <c r="Q41" s="196"/>
      <c r="R41" s="262" t="e">
        <f t="shared" si="2"/>
        <v>#N/A</v>
      </c>
      <c r="S41" s="336" t="e">
        <f>$Z$3*(SUM($R$7:R41))/R41</f>
        <v>#N/A</v>
      </c>
      <c r="T41" s="304" t="e">
        <f t="shared" si="5"/>
        <v>#N/A</v>
      </c>
      <c r="U41" s="325" t="e">
        <f t="shared" si="6"/>
        <v>#N/A</v>
      </c>
      <c r="V41" s="308" t="e">
        <f t="shared" si="10"/>
        <v>#N/A</v>
      </c>
      <c r="W41" s="303" t="e">
        <f>$Z$3*(SUM($V$7:V41))/V41</f>
        <v>#N/A</v>
      </c>
      <c r="X41" s="304" t="e">
        <f t="shared" si="7"/>
        <v>#N/A</v>
      </c>
      <c r="Y41" s="327" t="e">
        <f t="shared" si="8"/>
        <v>#N/A</v>
      </c>
    </row>
    <row r="42" spans="1:25" x14ac:dyDescent="0.25">
      <c r="A42" s="109">
        <v>36</v>
      </c>
      <c r="B42" s="256">
        <f t="shared" si="0"/>
        <v>1</v>
      </c>
      <c r="C42" s="121"/>
      <c r="D42" s="121" t="e">
        <f>IF(ISERROR(VLOOKUP(C42,FSGT5_Inscr!$B$7:$K$74,2,FALSE))=TRUE,VLOOKUP(C42,FSGT6_Inscr!$B$7:$K$99,2,FALSE),(VLOOKUP(C42,FSGT5_Inscr!$B$7:$K$74,2,FALSE)))</f>
        <v>#N/A</v>
      </c>
      <c r="E42" s="121" t="e">
        <f>IF(ISERROR(VLOOKUP(C42,FSGT5_Inscr!$B$7:$K$74,3,FALSE))=TRUE,VLOOKUP(C42,FSGT6_Inscr!$B$7:$K$99,3,FALSE),(VLOOKUP(C42,FSGT5_Inscr!$B$7:$K$74,3,FALSE)))</f>
        <v>#N/A</v>
      </c>
      <c r="F42" s="121" t="e">
        <f>IF(ISERROR(VLOOKUP(C42,FSGT5_Inscr!$B$7:$K$74,4,FALSE))=TRUE,VLOOKUP(C42,FSGT6_Inscr!$B$7:$K$99,4,FALSE),(VLOOKUP(C42,FSGT5_Inscr!$B$7:$K$74,4,FALSE)))</f>
        <v>#N/A</v>
      </c>
      <c r="G42" s="121" t="e">
        <f>IF(ISERROR(VLOOKUP(C42,FSGT5_Inscr!$B$7:$K$74,5,FALSE))=TRUE,VLOOKUP(C42,FSGT6_Inscr!$B$7:$K$99,5,FALSE),(VLOOKUP(C42,FSGT5_Inscr!$B$7:$K$74,5,FALSE)))</f>
        <v>#N/A</v>
      </c>
      <c r="H42" s="121" t="e">
        <f>IF(ISERROR(VLOOKUP(C42,FSGT5_Inscr!$B$7:$K$74,6,FALSE))=TRUE,VLOOKUP(C42,FSGT6_Inscr!$B$7:$K$99,6,FALSE),(VLOOKUP(C42,FSGT5_Inscr!$B$7:$K$74,6,FALSE)))</f>
        <v>#N/A</v>
      </c>
      <c r="I42" s="121" t="e">
        <f>IF(ISERROR(VLOOKUP(C42,FSGT5_Inscr!$B$7:$K$74,7,FALSE))=TRUE,VLOOKUP(C42,FSGT6_Inscr!$B$7:$K$99,7,FALSE),(VLOOKUP(C42,FSGT5_Inscr!$B$7:$K$74,7,FALSE)))</f>
        <v>#N/A</v>
      </c>
      <c r="J42" s="121" t="e">
        <f>IF(ISERROR(VLOOKUP(C42,FSGT5_Inscr!$B$7:$K$74,8,FALSE))=TRUE,VLOOKUP(C42,FSGT6_Inscr!$B$7:$K$99,8,FALSE),(VLOOKUP(C42,FSGT5_Inscr!$B$7:$K$74,8,FALSE)))</f>
        <v>#N/A</v>
      </c>
      <c r="K42" s="121" t="e">
        <f>IF(ISERROR(VLOOKUP(C42,FSGT5_Inscr!$B$7:$K$74,9,FALSE))=TRUE,VLOOKUP(C42,FSGT6_Inscr!$B$7:$K$99,9,FALSE),(VLOOKUP(C42,FSGT5_Inscr!$B$7:$K$74,9,FALSE)))</f>
        <v>#N/A</v>
      </c>
      <c r="M42" s="460" t="e">
        <f t="shared" si="9"/>
        <v>#N/A</v>
      </c>
      <c r="N42" s="461"/>
      <c r="O42" s="289"/>
      <c r="P42" s="290" t="e">
        <f t="shared" si="11"/>
        <v>#N/A</v>
      </c>
      <c r="Q42" s="196"/>
      <c r="R42" s="262" t="e">
        <f t="shared" si="2"/>
        <v>#N/A</v>
      </c>
      <c r="S42" s="336" t="e">
        <f>$Z$3*(SUM($R$7:R42))/R42</f>
        <v>#N/A</v>
      </c>
      <c r="T42" s="304" t="e">
        <f t="shared" si="5"/>
        <v>#N/A</v>
      </c>
      <c r="U42" s="325" t="e">
        <f t="shared" si="6"/>
        <v>#N/A</v>
      </c>
      <c r="V42" s="308" t="e">
        <f t="shared" si="10"/>
        <v>#N/A</v>
      </c>
      <c r="W42" s="303" t="e">
        <f>$Z$3*(SUM($V$7:V42))/V42</f>
        <v>#N/A</v>
      </c>
      <c r="X42" s="304" t="e">
        <f t="shared" si="7"/>
        <v>#N/A</v>
      </c>
      <c r="Y42" s="327" t="e">
        <f t="shared" si="8"/>
        <v>#N/A</v>
      </c>
    </row>
    <row r="43" spans="1:25" x14ac:dyDescent="0.25">
      <c r="A43" s="109">
        <v>37</v>
      </c>
      <c r="B43" s="256">
        <f t="shared" si="0"/>
        <v>1</v>
      </c>
      <c r="C43" s="121"/>
      <c r="D43" s="121" t="e">
        <f>IF(ISERROR(VLOOKUP(C43,FSGT5_Inscr!$B$7:$K$74,2,FALSE))=TRUE,VLOOKUP(C43,FSGT6_Inscr!$B$7:$K$99,2,FALSE),(VLOOKUP(C43,FSGT5_Inscr!$B$7:$K$74,2,FALSE)))</f>
        <v>#N/A</v>
      </c>
      <c r="E43" s="121" t="e">
        <f>IF(ISERROR(VLOOKUP(C43,FSGT5_Inscr!$B$7:$K$74,3,FALSE))=TRUE,VLOOKUP(C43,FSGT6_Inscr!$B$7:$K$99,3,FALSE),(VLOOKUP(C43,FSGT5_Inscr!$B$7:$K$74,3,FALSE)))</f>
        <v>#N/A</v>
      </c>
      <c r="F43" s="121" t="e">
        <f>IF(ISERROR(VLOOKUP(C43,FSGT5_Inscr!$B$7:$K$74,4,FALSE))=TRUE,VLOOKUP(C43,FSGT6_Inscr!$B$7:$K$99,4,FALSE),(VLOOKUP(C43,FSGT5_Inscr!$B$7:$K$74,4,FALSE)))</f>
        <v>#N/A</v>
      </c>
      <c r="G43" s="121" t="e">
        <f>IF(ISERROR(VLOOKUP(C43,FSGT5_Inscr!$B$7:$K$74,5,FALSE))=TRUE,VLOOKUP(C43,FSGT6_Inscr!$B$7:$K$99,5,FALSE),(VLOOKUP(C43,FSGT5_Inscr!$B$7:$K$74,5,FALSE)))</f>
        <v>#N/A</v>
      </c>
      <c r="H43" s="121" t="e">
        <f>IF(ISERROR(VLOOKUP(C43,FSGT5_Inscr!$B$7:$K$74,6,FALSE))=TRUE,VLOOKUP(C43,FSGT6_Inscr!$B$7:$K$99,6,FALSE),(VLOOKUP(C43,FSGT5_Inscr!$B$7:$K$74,6,FALSE)))</f>
        <v>#N/A</v>
      </c>
      <c r="I43" s="121" t="e">
        <f>IF(ISERROR(VLOOKUP(C43,FSGT5_Inscr!$B$7:$K$74,7,FALSE))=TRUE,VLOOKUP(C43,FSGT6_Inscr!$B$7:$K$99,7,FALSE),(VLOOKUP(C43,FSGT5_Inscr!$B$7:$K$74,7,FALSE)))</f>
        <v>#N/A</v>
      </c>
      <c r="J43" s="121" t="e">
        <f>IF(ISERROR(VLOOKUP(C43,FSGT5_Inscr!$B$7:$K$74,8,FALSE))=TRUE,VLOOKUP(C43,FSGT6_Inscr!$B$7:$K$99,8,FALSE),(VLOOKUP(C43,FSGT5_Inscr!$B$7:$K$74,8,FALSE)))</f>
        <v>#N/A</v>
      </c>
      <c r="K43" s="121" t="e">
        <f>IF(ISERROR(VLOOKUP(C43,FSGT5_Inscr!$B$7:$K$74,9,FALSE))=TRUE,VLOOKUP(C43,FSGT6_Inscr!$B$7:$K$99,9,FALSE),(VLOOKUP(C43,FSGT5_Inscr!$B$7:$K$74,9,FALSE)))</f>
        <v>#N/A</v>
      </c>
      <c r="M43" s="460" t="e">
        <f t="shared" si="9"/>
        <v>#N/A</v>
      </c>
      <c r="N43" s="461"/>
      <c r="O43" s="289"/>
      <c r="P43" s="290" t="e">
        <f t="shared" si="11"/>
        <v>#N/A</v>
      </c>
      <c r="Q43" s="196"/>
      <c r="R43" s="262" t="e">
        <f t="shared" si="2"/>
        <v>#N/A</v>
      </c>
      <c r="S43" s="336" t="e">
        <f>$Z$3*(SUM($R$7:R43))/R43</f>
        <v>#N/A</v>
      </c>
      <c r="T43" s="304" t="e">
        <f t="shared" si="5"/>
        <v>#N/A</v>
      </c>
      <c r="U43" s="325" t="e">
        <f t="shared" si="6"/>
        <v>#N/A</v>
      </c>
      <c r="V43" s="308" t="e">
        <f t="shared" si="10"/>
        <v>#N/A</v>
      </c>
      <c r="W43" s="303" t="e">
        <f>$Z$3*(SUM($V$7:V43))/V43</f>
        <v>#N/A</v>
      </c>
      <c r="X43" s="304" t="e">
        <f t="shared" si="7"/>
        <v>#N/A</v>
      </c>
      <c r="Y43" s="327" t="e">
        <f t="shared" si="8"/>
        <v>#N/A</v>
      </c>
    </row>
    <row r="44" spans="1:25" x14ac:dyDescent="0.25">
      <c r="A44" s="109">
        <v>38</v>
      </c>
      <c r="B44" s="256">
        <f t="shared" si="0"/>
        <v>1</v>
      </c>
      <c r="C44" s="121"/>
      <c r="D44" s="121" t="e">
        <f>IF(ISERROR(VLOOKUP(C44,FSGT5_Inscr!$B$7:$K$74,2,FALSE))=TRUE,VLOOKUP(C44,FSGT6_Inscr!$B$7:$K$99,2,FALSE),(VLOOKUP(C44,FSGT5_Inscr!$B$7:$K$74,2,FALSE)))</f>
        <v>#N/A</v>
      </c>
      <c r="E44" s="121" t="e">
        <f>IF(ISERROR(VLOOKUP(C44,FSGT5_Inscr!$B$7:$K$74,3,FALSE))=TRUE,VLOOKUP(C44,FSGT6_Inscr!$B$7:$K$99,3,FALSE),(VLOOKUP(C44,FSGT5_Inscr!$B$7:$K$74,3,FALSE)))</f>
        <v>#N/A</v>
      </c>
      <c r="F44" s="121" t="e">
        <f>IF(ISERROR(VLOOKUP(C44,FSGT5_Inscr!$B$7:$K$74,4,FALSE))=TRUE,VLOOKUP(C44,FSGT6_Inscr!$B$7:$K$99,4,FALSE),(VLOOKUP(C44,FSGT5_Inscr!$B$7:$K$74,4,FALSE)))</f>
        <v>#N/A</v>
      </c>
      <c r="G44" s="121" t="e">
        <f>IF(ISERROR(VLOOKUP(C44,FSGT5_Inscr!$B$7:$K$74,5,FALSE))=TRUE,VLOOKUP(C44,FSGT6_Inscr!$B$7:$K$99,5,FALSE),(VLOOKUP(C44,FSGT5_Inscr!$B$7:$K$74,5,FALSE)))</f>
        <v>#N/A</v>
      </c>
      <c r="H44" s="121" t="e">
        <f>IF(ISERROR(VLOOKUP(C44,FSGT5_Inscr!$B$7:$K$74,6,FALSE))=TRUE,VLOOKUP(C44,FSGT6_Inscr!$B$7:$K$99,6,FALSE),(VLOOKUP(C44,FSGT5_Inscr!$B$7:$K$74,6,FALSE)))</f>
        <v>#N/A</v>
      </c>
      <c r="I44" s="121" t="e">
        <f>IF(ISERROR(VLOOKUP(C44,FSGT5_Inscr!$B$7:$K$74,7,FALSE))=TRUE,VLOOKUP(C44,FSGT6_Inscr!$B$7:$K$99,7,FALSE),(VLOOKUP(C44,FSGT5_Inscr!$B$7:$K$74,7,FALSE)))</f>
        <v>#N/A</v>
      </c>
      <c r="J44" s="121" t="e">
        <f>IF(ISERROR(VLOOKUP(C44,FSGT5_Inscr!$B$7:$K$74,8,FALSE))=TRUE,VLOOKUP(C44,FSGT6_Inscr!$B$7:$K$99,8,FALSE),(VLOOKUP(C44,FSGT5_Inscr!$B$7:$K$74,8,FALSE)))</f>
        <v>#N/A</v>
      </c>
      <c r="K44" s="121" t="e">
        <f>IF(ISERROR(VLOOKUP(C44,FSGT5_Inscr!$B$7:$K$74,9,FALSE))=TRUE,VLOOKUP(C44,FSGT6_Inscr!$B$7:$K$99,9,FALSE),(VLOOKUP(C44,FSGT5_Inscr!$B$7:$K$74,9,FALSE)))</f>
        <v>#N/A</v>
      </c>
      <c r="M44" s="460" t="e">
        <f t="shared" si="9"/>
        <v>#N/A</v>
      </c>
      <c r="N44" s="461"/>
      <c r="O44" s="289"/>
      <c r="P44" s="290" t="e">
        <f t="shared" si="11"/>
        <v>#N/A</v>
      </c>
      <c r="Q44" s="196"/>
      <c r="R44" s="262" t="e">
        <f t="shared" si="2"/>
        <v>#N/A</v>
      </c>
      <c r="S44" s="336" t="e">
        <f>$Z$3*(SUM($R$7:R44))/R44</f>
        <v>#N/A</v>
      </c>
      <c r="T44" s="304" t="e">
        <f t="shared" si="5"/>
        <v>#N/A</v>
      </c>
      <c r="U44" s="325" t="e">
        <f t="shared" si="6"/>
        <v>#N/A</v>
      </c>
      <c r="V44" s="308" t="e">
        <f t="shared" si="10"/>
        <v>#N/A</v>
      </c>
      <c r="W44" s="303" t="e">
        <f>$Z$3*(SUM($V$7:V44))/V44</f>
        <v>#N/A</v>
      </c>
      <c r="X44" s="304" t="e">
        <f t="shared" si="7"/>
        <v>#N/A</v>
      </c>
      <c r="Y44" s="327" t="e">
        <f t="shared" si="8"/>
        <v>#N/A</v>
      </c>
    </row>
    <row r="45" spans="1:25" x14ac:dyDescent="0.25">
      <c r="A45" s="109">
        <v>39</v>
      </c>
      <c r="B45" s="256">
        <f t="shared" si="0"/>
        <v>1</v>
      </c>
      <c r="C45" s="121"/>
      <c r="D45" s="121" t="e">
        <f>IF(ISERROR(VLOOKUP(C45,FSGT5_Inscr!$B$7:$K$74,2,FALSE))=TRUE,VLOOKUP(C45,FSGT6_Inscr!$B$7:$K$99,2,FALSE),(VLOOKUP(C45,FSGT5_Inscr!$B$7:$K$74,2,FALSE)))</f>
        <v>#N/A</v>
      </c>
      <c r="E45" s="121" t="e">
        <f>IF(ISERROR(VLOOKUP(C45,FSGT5_Inscr!$B$7:$K$74,3,FALSE))=TRUE,VLOOKUP(C45,FSGT6_Inscr!$B$7:$K$99,3,FALSE),(VLOOKUP(C45,FSGT5_Inscr!$B$7:$K$74,3,FALSE)))</f>
        <v>#N/A</v>
      </c>
      <c r="F45" s="121" t="e">
        <f>IF(ISERROR(VLOOKUP(C45,FSGT5_Inscr!$B$7:$K$74,4,FALSE))=TRUE,VLOOKUP(C45,FSGT6_Inscr!$B$7:$K$99,4,FALSE),(VLOOKUP(C45,FSGT5_Inscr!$B$7:$K$74,4,FALSE)))</f>
        <v>#N/A</v>
      </c>
      <c r="G45" s="121" t="e">
        <f>IF(ISERROR(VLOOKUP(C45,FSGT5_Inscr!$B$7:$K$74,5,FALSE))=TRUE,VLOOKUP(C45,FSGT6_Inscr!$B$7:$K$99,5,FALSE),(VLOOKUP(C45,FSGT5_Inscr!$B$7:$K$74,5,FALSE)))</f>
        <v>#N/A</v>
      </c>
      <c r="H45" s="121" t="e">
        <f>IF(ISERROR(VLOOKUP(C45,FSGT5_Inscr!$B$7:$K$74,6,FALSE))=TRUE,VLOOKUP(C45,FSGT6_Inscr!$B$7:$K$99,6,FALSE),(VLOOKUP(C45,FSGT5_Inscr!$B$7:$K$74,6,FALSE)))</f>
        <v>#N/A</v>
      </c>
      <c r="I45" s="121" t="e">
        <f>IF(ISERROR(VLOOKUP(C45,FSGT5_Inscr!$B$7:$K$74,7,FALSE))=TRUE,VLOOKUP(C45,FSGT6_Inscr!$B$7:$K$99,7,FALSE),(VLOOKUP(C45,FSGT5_Inscr!$B$7:$K$74,7,FALSE)))</f>
        <v>#N/A</v>
      </c>
      <c r="J45" s="121" t="e">
        <f>IF(ISERROR(VLOOKUP(C45,FSGT5_Inscr!$B$7:$K$74,8,FALSE))=TRUE,VLOOKUP(C45,FSGT6_Inscr!$B$7:$K$99,8,FALSE),(VLOOKUP(C45,FSGT5_Inscr!$B$7:$K$74,8,FALSE)))</f>
        <v>#N/A</v>
      </c>
      <c r="K45" s="121" t="e">
        <f>IF(ISERROR(VLOOKUP(C45,FSGT5_Inscr!$B$7:$K$74,9,FALSE))=TRUE,VLOOKUP(C45,FSGT6_Inscr!$B$7:$K$99,9,FALSE),(VLOOKUP(C45,FSGT5_Inscr!$B$7:$K$74,9,FALSE)))</f>
        <v>#N/A</v>
      </c>
      <c r="M45" s="460" t="e">
        <f t="shared" si="9"/>
        <v>#N/A</v>
      </c>
      <c r="N45" s="461"/>
      <c r="O45" s="289"/>
      <c r="P45" s="290" t="e">
        <f t="shared" si="11"/>
        <v>#N/A</v>
      </c>
      <c r="Q45" s="196"/>
      <c r="R45" s="262" t="e">
        <f t="shared" si="2"/>
        <v>#N/A</v>
      </c>
      <c r="S45" s="336" t="e">
        <f>$Z$3*(SUM($R$7:R45))/R45</f>
        <v>#N/A</v>
      </c>
      <c r="T45" s="304" t="e">
        <f t="shared" si="5"/>
        <v>#N/A</v>
      </c>
      <c r="U45" s="325" t="e">
        <f t="shared" si="6"/>
        <v>#N/A</v>
      </c>
      <c r="V45" s="308" t="e">
        <f t="shared" si="10"/>
        <v>#N/A</v>
      </c>
      <c r="W45" s="303" t="e">
        <f>$Z$3*(SUM($V$7:V45))/V45</f>
        <v>#N/A</v>
      </c>
      <c r="X45" s="304" t="e">
        <f t="shared" si="7"/>
        <v>#N/A</v>
      </c>
      <c r="Y45" s="327" t="e">
        <f t="shared" si="8"/>
        <v>#N/A</v>
      </c>
    </row>
    <row r="46" spans="1:25" x14ac:dyDescent="0.25">
      <c r="A46" s="109">
        <v>40</v>
      </c>
      <c r="B46" s="256">
        <f t="shared" si="0"/>
        <v>1</v>
      </c>
      <c r="C46" s="121"/>
      <c r="D46" s="121" t="e">
        <f>IF(ISERROR(VLOOKUP(C46,FSGT5_Inscr!$B$7:$K$74,2,FALSE))=TRUE,VLOOKUP(C46,FSGT6_Inscr!$B$7:$K$99,2,FALSE),(VLOOKUP(C46,FSGT5_Inscr!$B$7:$K$74,2,FALSE)))</f>
        <v>#N/A</v>
      </c>
      <c r="E46" s="121" t="e">
        <f>IF(ISERROR(VLOOKUP(C46,FSGT5_Inscr!$B$7:$K$74,3,FALSE))=TRUE,VLOOKUP(C46,FSGT6_Inscr!$B$7:$K$99,3,FALSE),(VLOOKUP(C46,FSGT5_Inscr!$B$7:$K$74,3,FALSE)))</f>
        <v>#N/A</v>
      </c>
      <c r="F46" s="121" t="e">
        <f>IF(ISERROR(VLOOKUP(C46,FSGT5_Inscr!$B$7:$K$74,4,FALSE))=TRUE,VLOOKUP(C46,FSGT6_Inscr!$B$7:$K$99,4,FALSE),(VLOOKUP(C46,FSGT5_Inscr!$B$7:$K$74,4,FALSE)))</f>
        <v>#N/A</v>
      </c>
      <c r="G46" s="121" t="e">
        <f>IF(ISERROR(VLOOKUP(C46,FSGT5_Inscr!$B$7:$K$74,5,FALSE))=TRUE,VLOOKUP(C46,FSGT6_Inscr!$B$7:$K$99,5,FALSE),(VLOOKUP(C46,FSGT5_Inscr!$B$7:$K$74,5,FALSE)))</f>
        <v>#N/A</v>
      </c>
      <c r="H46" s="121" t="e">
        <f>IF(ISERROR(VLOOKUP(C46,FSGT5_Inscr!$B$7:$K$74,6,FALSE))=TRUE,VLOOKUP(C46,FSGT6_Inscr!$B$7:$K$99,6,FALSE),(VLOOKUP(C46,FSGT5_Inscr!$B$7:$K$74,6,FALSE)))</f>
        <v>#N/A</v>
      </c>
      <c r="I46" s="121" t="e">
        <f>IF(ISERROR(VLOOKUP(C46,FSGT5_Inscr!$B$7:$K$74,7,FALSE))=TRUE,VLOOKUP(C46,FSGT6_Inscr!$B$7:$K$99,7,FALSE),(VLOOKUP(C46,FSGT5_Inscr!$B$7:$K$74,7,FALSE)))</f>
        <v>#N/A</v>
      </c>
      <c r="J46" s="121" t="e">
        <f>IF(ISERROR(VLOOKUP(C46,FSGT5_Inscr!$B$7:$K$74,8,FALSE))=TRUE,VLOOKUP(C46,FSGT6_Inscr!$B$7:$K$99,8,FALSE),(VLOOKUP(C46,FSGT5_Inscr!$B$7:$K$74,8,FALSE)))</f>
        <v>#N/A</v>
      </c>
      <c r="K46" s="121" t="e">
        <f>IF(ISERROR(VLOOKUP(C46,FSGT5_Inscr!$B$7:$K$74,9,FALSE))=TRUE,VLOOKUP(C46,FSGT6_Inscr!$B$7:$K$99,9,FALSE),(VLOOKUP(C46,FSGT5_Inscr!$B$7:$K$74,9,FALSE)))</f>
        <v>#N/A</v>
      </c>
      <c r="M46" s="460" t="e">
        <f t="shared" si="9"/>
        <v>#N/A</v>
      </c>
      <c r="N46" s="461"/>
      <c r="O46" s="289"/>
      <c r="P46" s="290" t="e">
        <f t="shared" si="11"/>
        <v>#N/A</v>
      </c>
      <c r="Q46" s="196"/>
      <c r="R46" s="262" t="e">
        <f t="shared" si="2"/>
        <v>#N/A</v>
      </c>
      <c r="S46" s="336" t="e">
        <f>$Z$3*(SUM($R$7:R46))/R46</f>
        <v>#N/A</v>
      </c>
      <c r="T46" s="304" t="e">
        <f t="shared" si="5"/>
        <v>#N/A</v>
      </c>
      <c r="U46" s="325" t="e">
        <f t="shared" si="6"/>
        <v>#N/A</v>
      </c>
      <c r="V46" s="308" t="e">
        <f t="shared" si="10"/>
        <v>#N/A</v>
      </c>
      <c r="W46" s="303" t="e">
        <f>$Z$3*(SUM($V$7:V46))/V46</f>
        <v>#N/A</v>
      </c>
      <c r="X46" s="304" t="e">
        <f t="shared" si="7"/>
        <v>#N/A</v>
      </c>
      <c r="Y46" s="327" t="e">
        <f t="shared" si="8"/>
        <v>#N/A</v>
      </c>
    </row>
    <row r="47" spans="1:25" x14ac:dyDescent="0.25">
      <c r="A47" s="109">
        <v>41</v>
      </c>
      <c r="B47" s="256">
        <f t="shared" si="0"/>
        <v>1</v>
      </c>
      <c r="C47" s="121"/>
      <c r="D47" s="121" t="e">
        <f>IF(ISERROR(VLOOKUP(C47,FSGT5_Inscr!$B$7:$K$74,2,FALSE))=TRUE,VLOOKUP(C47,FSGT6_Inscr!$B$7:$K$99,2,FALSE),(VLOOKUP(C47,FSGT5_Inscr!$B$7:$K$74,2,FALSE)))</f>
        <v>#N/A</v>
      </c>
      <c r="E47" s="121" t="e">
        <f>IF(ISERROR(VLOOKUP(C47,FSGT5_Inscr!$B$7:$K$74,3,FALSE))=TRUE,VLOOKUP(C47,FSGT6_Inscr!$B$7:$K$99,3,FALSE),(VLOOKUP(C47,FSGT5_Inscr!$B$7:$K$74,3,FALSE)))</f>
        <v>#N/A</v>
      </c>
      <c r="F47" s="121" t="e">
        <f>IF(ISERROR(VLOOKUP(C47,FSGT5_Inscr!$B$7:$K$74,4,FALSE))=TRUE,VLOOKUP(C47,FSGT6_Inscr!$B$7:$K$99,4,FALSE),(VLOOKUP(C47,FSGT5_Inscr!$B$7:$K$74,4,FALSE)))</f>
        <v>#N/A</v>
      </c>
      <c r="G47" s="121" t="e">
        <f>IF(ISERROR(VLOOKUP(C47,FSGT5_Inscr!$B$7:$K$74,5,FALSE))=TRUE,VLOOKUP(C47,FSGT6_Inscr!$B$7:$K$99,5,FALSE),(VLOOKUP(C47,FSGT5_Inscr!$B$7:$K$74,5,FALSE)))</f>
        <v>#N/A</v>
      </c>
      <c r="H47" s="121" t="e">
        <f>IF(ISERROR(VLOOKUP(C47,FSGT5_Inscr!$B$7:$K$74,6,FALSE))=TRUE,VLOOKUP(C47,FSGT6_Inscr!$B$7:$K$99,6,FALSE),(VLOOKUP(C47,FSGT5_Inscr!$B$7:$K$74,6,FALSE)))</f>
        <v>#N/A</v>
      </c>
      <c r="I47" s="121" t="e">
        <f>IF(ISERROR(VLOOKUP(C47,FSGT5_Inscr!$B$7:$K$74,7,FALSE))=TRUE,VLOOKUP(C47,FSGT6_Inscr!$B$7:$K$99,7,FALSE),(VLOOKUP(C47,FSGT5_Inscr!$B$7:$K$74,7,FALSE)))</f>
        <v>#N/A</v>
      </c>
      <c r="J47" s="121" t="e">
        <f>IF(ISERROR(VLOOKUP(C47,FSGT5_Inscr!$B$7:$K$74,8,FALSE))=TRUE,VLOOKUP(C47,FSGT6_Inscr!$B$7:$K$99,8,FALSE),(VLOOKUP(C47,FSGT5_Inscr!$B$7:$K$74,8,FALSE)))</f>
        <v>#N/A</v>
      </c>
      <c r="K47" s="121" t="e">
        <f>IF(ISERROR(VLOOKUP(C47,FSGT5_Inscr!$B$7:$K$74,9,FALSE))=TRUE,VLOOKUP(C47,FSGT6_Inscr!$B$7:$K$99,9,FALSE),(VLOOKUP(C47,FSGT5_Inscr!$B$7:$K$74,9,FALSE)))</f>
        <v>#N/A</v>
      </c>
      <c r="M47" s="460" t="e">
        <f t="shared" si="9"/>
        <v>#N/A</v>
      </c>
      <c r="N47" s="461"/>
      <c r="O47" s="289"/>
      <c r="P47" s="290" t="e">
        <f t="shared" si="11"/>
        <v>#N/A</v>
      </c>
      <c r="Q47" s="196"/>
      <c r="R47" s="262" t="e">
        <f t="shared" si="2"/>
        <v>#N/A</v>
      </c>
      <c r="S47" s="336" t="e">
        <f>$Z$3*(SUM($R$7:R47))/R47</f>
        <v>#N/A</v>
      </c>
      <c r="T47" s="304" t="e">
        <f t="shared" si="5"/>
        <v>#N/A</v>
      </c>
      <c r="U47" s="325" t="e">
        <f t="shared" si="6"/>
        <v>#N/A</v>
      </c>
      <c r="V47" s="308" t="e">
        <f t="shared" si="10"/>
        <v>#N/A</v>
      </c>
      <c r="W47" s="303" t="e">
        <f>$Z$3*(SUM($V$7:V47))/V47</f>
        <v>#N/A</v>
      </c>
      <c r="X47" s="304" t="e">
        <f t="shared" si="7"/>
        <v>#N/A</v>
      </c>
      <c r="Y47" s="327" t="e">
        <f t="shared" si="8"/>
        <v>#N/A</v>
      </c>
    </row>
    <row r="48" spans="1:25" x14ac:dyDescent="0.25">
      <c r="A48" s="109">
        <v>42</v>
      </c>
      <c r="B48" s="256">
        <f t="shared" si="0"/>
        <v>1</v>
      </c>
      <c r="C48" s="121"/>
      <c r="D48" s="121" t="e">
        <f>IF(ISERROR(VLOOKUP(C48,FSGT5_Inscr!$B$7:$K$74,2,FALSE))=TRUE,VLOOKUP(C48,FSGT6_Inscr!$B$7:$K$99,2,FALSE),(VLOOKUP(C48,FSGT5_Inscr!$B$7:$K$74,2,FALSE)))</f>
        <v>#N/A</v>
      </c>
      <c r="E48" s="121" t="e">
        <f>IF(ISERROR(VLOOKUP(C48,FSGT5_Inscr!$B$7:$K$74,3,FALSE))=TRUE,VLOOKUP(C48,FSGT6_Inscr!$B$7:$K$99,3,FALSE),(VLOOKUP(C48,FSGT5_Inscr!$B$7:$K$74,3,FALSE)))</f>
        <v>#N/A</v>
      </c>
      <c r="F48" s="121" t="e">
        <f>IF(ISERROR(VLOOKUP(C48,FSGT5_Inscr!$B$7:$K$74,4,FALSE))=TRUE,VLOOKUP(C48,FSGT6_Inscr!$B$7:$K$99,4,FALSE),(VLOOKUP(C48,FSGT5_Inscr!$B$7:$K$74,4,FALSE)))</f>
        <v>#N/A</v>
      </c>
      <c r="G48" s="121" t="e">
        <f>IF(ISERROR(VLOOKUP(C48,FSGT5_Inscr!$B$7:$K$74,5,FALSE))=TRUE,VLOOKUP(C48,FSGT6_Inscr!$B$7:$K$99,5,FALSE),(VLOOKUP(C48,FSGT5_Inscr!$B$7:$K$74,5,FALSE)))</f>
        <v>#N/A</v>
      </c>
      <c r="H48" s="121" t="e">
        <f>IF(ISERROR(VLOOKUP(C48,FSGT5_Inscr!$B$7:$K$74,6,FALSE))=TRUE,VLOOKUP(C48,FSGT6_Inscr!$B$7:$K$99,6,FALSE),(VLOOKUP(C48,FSGT5_Inscr!$B$7:$K$74,6,FALSE)))</f>
        <v>#N/A</v>
      </c>
      <c r="I48" s="121" t="e">
        <f>IF(ISERROR(VLOOKUP(C48,FSGT5_Inscr!$B$7:$K$74,7,FALSE))=TRUE,VLOOKUP(C48,FSGT6_Inscr!$B$7:$K$99,7,FALSE),(VLOOKUP(C48,FSGT5_Inscr!$B$7:$K$74,7,FALSE)))</f>
        <v>#N/A</v>
      </c>
      <c r="J48" s="121" t="e">
        <f>IF(ISERROR(VLOOKUP(C48,FSGT5_Inscr!$B$7:$K$74,8,FALSE))=TRUE,VLOOKUP(C48,FSGT6_Inscr!$B$7:$K$99,8,FALSE),(VLOOKUP(C48,FSGT5_Inscr!$B$7:$K$74,8,FALSE)))</f>
        <v>#N/A</v>
      </c>
      <c r="K48" s="121" t="e">
        <f>IF(ISERROR(VLOOKUP(C48,FSGT5_Inscr!$B$7:$K$74,9,FALSE))=TRUE,VLOOKUP(C48,FSGT6_Inscr!$B$7:$K$99,9,FALSE),(VLOOKUP(C48,FSGT5_Inscr!$B$7:$K$74,9,FALSE)))</f>
        <v>#N/A</v>
      </c>
      <c r="M48" s="460" t="e">
        <f t="shared" si="9"/>
        <v>#N/A</v>
      </c>
      <c r="N48" s="461"/>
      <c r="O48" s="289"/>
      <c r="P48" s="290" t="e">
        <f t="shared" si="11"/>
        <v>#N/A</v>
      </c>
      <c r="Q48" s="196"/>
      <c r="R48" s="262" t="e">
        <f t="shared" si="2"/>
        <v>#N/A</v>
      </c>
      <c r="S48" s="336" t="e">
        <f>$Z$3*(SUM($R$7:R48))/R48</f>
        <v>#N/A</v>
      </c>
      <c r="T48" s="304" t="e">
        <f t="shared" si="5"/>
        <v>#N/A</v>
      </c>
      <c r="U48" s="325" t="e">
        <f t="shared" si="6"/>
        <v>#N/A</v>
      </c>
      <c r="V48" s="308" t="e">
        <f t="shared" si="10"/>
        <v>#N/A</v>
      </c>
      <c r="W48" s="303" t="e">
        <f>$Z$3*(SUM($V$7:V48))/V48</f>
        <v>#N/A</v>
      </c>
      <c r="X48" s="304" t="e">
        <f t="shared" si="7"/>
        <v>#N/A</v>
      </c>
      <c r="Y48" s="327" t="e">
        <f t="shared" si="8"/>
        <v>#N/A</v>
      </c>
    </row>
    <row r="49" spans="1:25" x14ac:dyDescent="0.25">
      <c r="A49" s="109">
        <v>43</v>
      </c>
      <c r="B49" s="256">
        <f t="shared" si="0"/>
        <v>1</v>
      </c>
      <c r="C49" s="121"/>
      <c r="D49" s="121" t="e">
        <f>IF(ISERROR(VLOOKUP(C49,FSGT5_Inscr!$B$7:$K$74,2,FALSE))=TRUE,VLOOKUP(C49,FSGT6_Inscr!$B$7:$K$99,2,FALSE),(VLOOKUP(C49,FSGT5_Inscr!$B$7:$K$74,2,FALSE)))</f>
        <v>#N/A</v>
      </c>
      <c r="E49" s="121" t="e">
        <f>IF(ISERROR(VLOOKUP(C49,FSGT5_Inscr!$B$7:$K$74,3,FALSE))=TRUE,VLOOKUP(C49,FSGT6_Inscr!$B$7:$K$99,3,FALSE),(VLOOKUP(C49,FSGT5_Inscr!$B$7:$K$74,3,FALSE)))</f>
        <v>#N/A</v>
      </c>
      <c r="F49" s="121" t="e">
        <f>IF(ISERROR(VLOOKUP(C49,FSGT5_Inscr!$B$7:$K$74,4,FALSE))=TRUE,VLOOKUP(C49,FSGT6_Inscr!$B$7:$K$99,4,FALSE),(VLOOKUP(C49,FSGT5_Inscr!$B$7:$K$74,4,FALSE)))</f>
        <v>#N/A</v>
      </c>
      <c r="G49" s="121" t="e">
        <f>IF(ISERROR(VLOOKUP(C49,FSGT5_Inscr!$B$7:$K$74,5,FALSE))=TRUE,VLOOKUP(C49,FSGT6_Inscr!$B$7:$K$99,5,FALSE),(VLOOKUP(C49,FSGT5_Inscr!$B$7:$K$74,5,FALSE)))</f>
        <v>#N/A</v>
      </c>
      <c r="H49" s="121" t="e">
        <f>IF(ISERROR(VLOOKUP(C49,FSGT5_Inscr!$B$7:$K$74,6,FALSE))=TRUE,VLOOKUP(C49,FSGT6_Inscr!$B$7:$K$99,6,FALSE),(VLOOKUP(C49,FSGT5_Inscr!$B$7:$K$74,6,FALSE)))</f>
        <v>#N/A</v>
      </c>
      <c r="I49" s="121" t="e">
        <f>IF(ISERROR(VLOOKUP(C49,FSGT5_Inscr!$B$7:$K$74,7,FALSE))=TRUE,VLOOKUP(C49,FSGT6_Inscr!$B$7:$K$99,7,FALSE),(VLOOKUP(C49,FSGT5_Inscr!$B$7:$K$74,7,FALSE)))</f>
        <v>#N/A</v>
      </c>
      <c r="J49" s="121" t="e">
        <f>IF(ISERROR(VLOOKUP(C49,FSGT5_Inscr!$B$7:$K$74,8,FALSE))=TRUE,VLOOKUP(C49,FSGT6_Inscr!$B$7:$K$99,8,FALSE),(VLOOKUP(C49,FSGT5_Inscr!$B$7:$K$74,8,FALSE)))</f>
        <v>#N/A</v>
      </c>
      <c r="K49" s="121" t="e">
        <f>IF(ISERROR(VLOOKUP(C49,FSGT5_Inscr!$B$7:$K$74,9,FALSE))=TRUE,VLOOKUP(C49,FSGT6_Inscr!$B$7:$K$99,9,FALSE),(VLOOKUP(C49,FSGT5_Inscr!$B$7:$K$74,9,FALSE)))</f>
        <v>#N/A</v>
      </c>
      <c r="M49" s="460" t="e">
        <f t="shared" si="9"/>
        <v>#N/A</v>
      </c>
      <c r="N49" s="461"/>
      <c r="O49" s="289"/>
      <c r="P49" s="290" t="e">
        <f t="shared" si="11"/>
        <v>#N/A</v>
      </c>
      <c r="Q49" s="196"/>
      <c r="R49" s="262" t="e">
        <f t="shared" si="2"/>
        <v>#N/A</v>
      </c>
      <c r="S49" s="336" t="e">
        <f>$Z$3*(SUM($R$7:R49))/R49</f>
        <v>#N/A</v>
      </c>
      <c r="T49" s="304" t="e">
        <f t="shared" si="5"/>
        <v>#N/A</v>
      </c>
      <c r="U49" s="325" t="e">
        <f t="shared" si="6"/>
        <v>#N/A</v>
      </c>
      <c r="V49" s="308" t="e">
        <f t="shared" si="10"/>
        <v>#N/A</v>
      </c>
      <c r="W49" s="303" t="e">
        <f>$Z$3*(SUM($V$7:V49))/V49</f>
        <v>#N/A</v>
      </c>
      <c r="X49" s="304" t="e">
        <f t="shared" si="7"/>
        <v>#N/A</v>
      </c>
      <c r="Y49" s="327" t="e">
        <f t="shared" si="8"/>
        <v>#N/A</v>
      </c>
    </row>
    <row r="50" spans="1:25" x14ac:dyDescent="0.25">
      <c r="A50" s="109">
        <v>44</v>
      </c>
      <c r="B50" s="256">
        <f t="shared" si="0"/>
        <v>1</v>
      </c>
      <c r="C50" s="121"/>
      <c r="D50" s="121" t="e">
        <f>IF(ISERROR(VLOOKUP(C50,FSGT5_Inscr!$B$7:$K$74,2,FALSE))=TRUE,VLOOKUP(C50,FSGT6_Inscr!$B$7:$K$99,2,FALSE),(VLOOKUP(C50,FSGT5_Inscr!$B$7:$K$74,2,FALSE)))</f>
        <v>#N/A</v>
      </c>
      <c r="E50" s="121" t="e">
        <f>IF(ISERROR(VLOOKUP(C50,FSGT5_Inscr!$B$7:$K$74,3,FALSE))=TRUE,VLOOKUP(C50,FSGT6_Inscr!$B$7:$K$99,3,FALSE),(VLOOKUP(C50,FSGT5_Inscr!$B$7:$K$74,3,FALSE)))</f>
        <v>#N/A</v>
      </c>
      <c r="F50" s="121" t="e">
        <f>IF(ISERROR(VLOOKUP(C50,FSGT5_Inscr!$B$7:$K$74,4,FALSE))=TRUE,VLOOKUP(C50,FSGT6_Inscr!$B$7:$K$99,4,FALSE),(VLOOKUP(C50,FSGT5_Inscr!$B$7:$K$74,4,FALSE)))</f>
        <v>#N/A</v>
      </c>
      <c r="G50" s="121" t="e">
        <f>IF(ISERROR(VLOOKUP(C50,FSGT5_Inscr!$B$7:$K$74,5,FALSE))=TRUE,VLOOKUP(C50,FSGT6_Inscr!$B$7:$K$99,5,FALSE),(VLOOKUP(C50,FSGT5_Inscr!$B$7:$K$74,5,FALSE)))</f>
        <v>#N/A</v>
      </c>
      <c r="H50" s="121" t="e">
        <f>IF(ISERROR(VLOOKUP(C50,FSGT5_Inscr!$B$7:$K$74,6,FALSE))=TRUE,VLOOKUP(C50,FSGT6_Inscr!$B$7:$K$99,6,FALSE),(VLOOKUP(C50,FSGT5_Inscr!$B$7:$K$74,6,FALSE)))</f>
        <v>#N/A</v>
      </c>
      <c r="I50" s="121" t="e">
        <f>IF(ISERROR(VLOOKUP(C50,FSGT5_Inscr!$B$7:$K$74,7,FALSE))=TRUE,VLOOKUP(C50,FSGT6_Inscr!$B$7:$K$99,7,FALSE),(VLOOKUP(C50,FSGT5_Inscr!$B$7:$K$74,7,FALSE)))</f>
        <v>#N/A</v>
      </c>
      <c r="J50" s="121" t="e">
        <f>IF(ISERROR(VLOOKUP(C50,FSGT5_Inscr!$B$7:$K$74,8,FALSE))=TRUE,VLOOKUP(C50,FSGT6_Inscr!$B$7:$K$99,8,FALSE),(VLOOKUP(C50,FSGT5_Inscr!$B$7:$K$74,8,FALSE)))</f>
        <v>#N/A</v>
      </c>
      <c r="K50" s="121" t="e">
        <f>IF(ISERROR(VLOOKUP(C50,FSGT5_Inscr!$B$7:$K$74,9,FALSE))=TRUE,VLOOKUP(C50,FSGT6_Inscr!$B$7:$K$99,9,FALSE),(VLOOKUP(C50,FSGT5_Inscr!$B$7:$K$74,9,FALSE)))</f>
        <v>#N/A</v>
      </c>
      <c r="M50" s="460" t="e">
        <f t="shared" si="9"/>
        <v>#N/A</v>
      </c>
      <c r="N50" s="461"/>
      <c r="O50" s="289"/>
      <c r="P50" s="290" t="e">
        <f t="shared" si="11"/>
        <v>#N/A</v>
      </c>
      <c r="Q50" s="196"/>
      <c r="R50" s="262" t="e">
        <f t="shared" si="2"/>
        <v>#N/A</v>
      </c>
      <c r="S50" s="336" t="e">
        <f>$Z$3*(SUM($R$7:R50))/R50</f>
        <v>#N/A</v>
      </c>
      <c r="T50" s="304" t="e">
        <f t="shared" si="5"/>
        <v>#N/A</v>
      </c>
      <c r="U50" s="325" t="e">
        <f t="shared" si="6"/>
        <v>#N/A</v>
      </c>
      <c r="V50" s="308" t="e">
        <f t="shared" si="10"/>
        <v>#N/A</v>
      </c>
      <c r="W50" s="303" t="e">
        <f>$Z$3*(SUM($V$7:V50))/V50</f>
        <v>#N/A</v>
      </c>
      <c r="X50" s="304" t="e">
        <f t="shared" si="7"/>
        <v>#N/A</v>
      </c>
      <c r="Y50" s="327" t="e">
        <f t="shared" si="8"/>
        <v>#N/A</v>
      </c>
    </row>
    <row r="51" spans="1:25" x14ac:dyDescent="0.25">
      <c r="A51" s="109">
        <v>45</v>
      </c>
      <c r="B51" s="256">
        <f t="shared" si="0"/>
        <v>1</v>
      </c>
      <c r="C51" s="121"/>
      <c r="D51" s="121" t="e">
        <f>IF(ISERROR(VLOOKUP(C51,FSGT5_Inscr!$B$7:$K$74,2,FALSE))=TRUE,VLOOKUP(C51,FSGT6_Inscr!$B$7:$K$99,2,FALSE),(VLOOKUP(C51,FSGT5_Inscr!$B$7:$K$74,2,FALSE)))</f>
        <v>#N/A</v>
      </c>
      <c r="E51" s="121" t="e">
        <f>IF(ISERROR(VLOOKUP(C51,FSGT5_Inscr!$B$7:$K$74,3,FALSE))=TRUE,VLOOKUP(C51,FSGT6_Inscr!$B$7:$K$99,3,FALSE),(VLOOKUP(C51,FSGT5_Inscr!$B$7:$K$74,3,FALSE)))</f>
        <v>#N/A</v>
      </c>
      <c r="F51" s="121" t="e">
        <f>IF(ISERROR(VLOOKUP(C51,FSGT5_Inscr!$B$7:$K$74,4,FALSE))=TRUE,VLOOKUP(C51,FSGT6_Inscr!$B$7:$K$99,4,FALSE),(VLOOKUP(C51,FSGT5_Inscr!$B$7:$K$74,4,FALSE)))</f>
        <v>#N/A</v>
      </c>
      <c r="G51" s="121" t="e">
        <f>IF(ISERROR(VLOOKUP(C51,FSGT5_Inscr!$B$7:$K$74,5,FALSE))=TRUE,VLOOKUP(C51,FSGT6_Inscr!$B$7:$K$99,5,FALSE),(VLOOKUP(C51,FSGT5_Inscr!$B$7:$K$74,5,FALSE)))</f>
        <v>#N/A</v>
      </c>
      <c r="H51" s="121" t="e">
        <f>IF(ISERROR(VLOOKUP(C51,FSGT5_Inscr!$B$7:$K$74,6,FALSE))=TRUE,VLOOKUP(C51,FSGT6_Inscr!$B$7:$K$99,6,FALSE),(VLOOKUP(C51,FSGT5_Inscr!$B$7:$K$74,6,FALSE)))</f>
        <v>#N/A</v>
      </c>
      <c r="I51" s="121" t="e">
        <f>IF(ISERROR(VLOOKUP(C51,FSGT5_Inscr!$B$7:$K$74,7,FALSE))=TRUE,VLOOKUP(C51,FSGT6_Inscr!$B$7:$K$99,7,FALSE),(VLOOKUP(C51,FSGT5_Inscr!$B$7:$K$74,7,FALSE)))</f>
        <v>#N/A</v>
      </c>
      <c r="J51" s="121" t="e">
        <f>IF(ISERROR(VLOOKUP(C51,FSGT5_Inscr!$B$7:$K$74,8,FALSE))=TRUE,VLOOKUP(C51,FSGT6_Inscr!$B$7:$K$99,8,FALSE),(VLOOKUP(C51,FSGT5_Inscr!$B$7:$K$74,8,FALSE)))</f>
        <v>#N/A</v>
      </c>
      <c r="K51" s="121" t="e">
        <f>IF(ISERROR(VLOOKUP(C51,FSGT5_Inscr!$B$7:$K$74,9,FALSE))=TRUE,VLOOKUP(C51,FSGT6_Inscr!$B$7:$K$99,9,FALSE),(VLOOKUP(C51,FSGT5_Inscr!$B$7:$K$74,9,FALSE)))</f>
        <v>#N/A</v>
      </c>
      <c r="M51" s="460" t="e">
        <f t="shared" si="9"/>
        <v>#N/A</v>
      </c>
      <c r="N51" s="461"/>
      <c r="O51" s="289"/>
      <c r="P51" s="290" t="e">
        <f t="shared" si="11"/>
        <v>#N/A</v>
      </c>
      <c r="Q51" s="196"/>
      <c r="R51" s="262" t="e">
        <f t="shared" si="2"/>
        <v>#N/A</v>
      </c>
      <c r="S51" s="336" t="e">
        <f>$Z$3*(SUM($R$7:R51))/R51</f>
        <v>#N/A</v>
      </c>
      <c r="T51" s="304" t="e">
        <f t="shared" si="5"/>
        <v>#N/A</v>
      </c>
      <c r="U51" s="325" t="e">
        <f t="shared" si="6"/>
        <v>#N/A</v>
      </c>
      <c r="V51" s="308" t="e">
        <f t="shared" si="10"/>
        <v>#N/A</v>
      </c>
      <c r="W51" s="303" t="e">
        <f>$Z$3*(SUM($V$7:V51))/V51</f>
        <v>#N/A</v>
      </c>
      <c r="X51" s="304" t="e">
        <f t="shared" si="7"/>
        <v>#N/A</v>
      </c>
      <c r="Y51" s="327" t="e">
        <f t="shared" si="8"/>
        <v>#N/A</v>
      </c>
    </row>
    <row r="52" spans="1:25" x14ac:dyDescent="0.25">
      <c r="A52" s="109">
        <v>46</v>
      </c>
      <c r="B52" s="256">
        <f t="shared" si="0"/>
        <v>1</v>
      </c>
      <c r="C52" s="121"/>
      <c r="D52" s="121" t="e">
        <f>IF(ISERROR(VLOOKUP(C52,FSGT5_Inscr!$B$7:$K$74,2,FALSE))=TRUE,VLOOKUP(C52,FSGT6_Inscr!$B$7:$K$99,2,FALSE),(VLOOKUP(C52,FSGT5_Inscr!$B$7:$K$74,2,FALSE)))</f>
        <v>#N/A</v>
      </c>
      <c r="E52" s="121" t="e">
        <f>IF(ISERROR(VLOOKUP(C52,FSGT5_Inscr!$B$7:$K$74,3,FALSE))=TRUE,VLOOKUP(C52,FSGT6_Inscr!$B$7:$K$99,3,FALSE),(VLOOKUP(C52,FSGT5_Inscr!$B$7:$K$74,3,FALSE)))</f>
        <v>#N/A</v>
      </c>
      <c r="F52" s="121" t="e">
        <f>IF(ISERROR(VLOOKUP(C52,FSGT5_Inscr!$B$7:$K$74,4,FALSE))=TRUE,VLOOKUP(C52,FSGT6_Inscr!$B$7:$K$99,4,FALSE),(VLOOKUP(C52,FSGT5_Inscr!$B$7:$K$74,4,FALSE)))</f>
        <v>#N/A</v>
      </c>
      <c r="G52" s="121" t="e">
        <f>IF(ISERROR(VLOOKUP(C52,FSGT5_Inscr!$B$7:$K$74,5,FALSE))=TRUE,VLOOKUP(C52,FSGT6_Inscr!$B$7:$K$99,5,FALSE),(VLOOKUP(C52,FSGT5_Inscr!$B$7:$K$74,5,FALSE)))</f>
        <v>#N/A</v>
      </c>
      <c r="H52" s="121" t="e">
        <f>IF(ISERROR(VLOOKUP(C52,FSGT5_Inscr!$B$7:$K$74,6,FALSE))=TRUE,VLOOKUP(C52,FSGT6_Inscr!$B$7:$K$99,6,FALSE),(VLOOKUP(C52,FSGT5_Inscr!$B$7:$K$74,6,FALSE)))</f>
        <v>#N/A</v>
      </c>
      <c r="I52" s="121" t="e">
        <f>IF(ISERROR(VLOOKUP(C52,FSGT5_Inscr!$B$7:$K$74,7,FALSE))=TRUE,VLOOKUP(C52,FSGT6_Inscr!$B$7:$K$99,7,FALSE),(VLOOKUP(C52,FSGT5_Inscr!$B$7:$K$74,7,FALSE)))</f>
        <v>#N/A</v>
      </c>
      <c r="J52" s="121" t="e">
        <f>IF(ISERROR(VLOOKUP(C52,FSGT5_Inscr!$B$7:$K$74,8,FALSE))=TRUE,VLOOKUP(C52,FSGT6_Inscr!$B$7:$K$99,8,FALSE),(VLOOKUP(C52,FSGT5_Inscr!$B$7:$K$74,8,FALSE)))</f>
        <v>#N/A</v>
      </c>
      <c r="K52" s="121" t="e">
        <f>IF(ISERROR(VLOOKUP(C52,FSGT5_Inscr!$B$7:$K$74,9,FALSE))=TRUE,VLOOKUP(C52,FSGT6_Inscr!$B$7:$K$99,9,FALSE),(VLOOKUP(C52,FSGT5_Inscr!$B$7:$K$74,9,FALSE)))</f>
        <v>#N/A</v>
      </c>
      <c r="M52" s="460" t="e">
        <f t="shared" si="9"/>
        <v>#N/A</v>
      </c>
      <c r="N52" s="461"/>
      <c r="O52" s="289"/>
      <c r="P52" s="290" t="e">
        <f t="shared" si="11"/>
        <v>#N/A</v>
      </c>
      <c r="Q52" s="196"/>
      <c r="R52" s="262" t="e">
        <f t="shared" si="2"/>
        <v>#N/A</v>
      </c>
      <c r="S52" s="336" t="e">
        <f>$Z$3*(SUM($R$7:R52))/R52</f>
        <v>#N/A</v>
      </c>
      <c r="T52" s="304" t="e">
        <f t="shared" si="5"/>
        <v>#N/A</v>
      </c>
      <c r="U52" s="325" t="e">
        <f t="shared" si="6"/>
        <v>#N/A</v>
      </c>
      <c r="V52" s="308" t="e">
        <f t="shared" si="10"/>
        <v>#N/A</v>
      </c>
      <c r="W52" s="303" t="e">
        <f>$Z$3*(SUM($V$7:V52))/V52</f>
        <v>#N/A</v>
      </c>
      <c r="X52" s="304" t="e">
        <f t="shared" si="7"/>
        <v>#N/A</v>
      </c>
      <c r="Y52" s="327" t="e">
        <f t="shared" si="8"/>
        <v>#N/A</v>
      </c>
    </row>
    <row r="53" spans="1:25" x14ac:dyDescent="0.25">
      <c r="A53" s="109">
        <v>47</v>
      </c>
      <c r="B53" s="256">
        <f t="shared" si="0"/>
        <v>1</v>
      </c>
      <c r="C53" s="121"/>
      <c r="D53" s="121" t="e">
        <f>IF(ISERROR(VLOOKUP(C53,FSGT5_Inscr!$B$7:$K$74,2,FALSE))=TRUE,VLOOKUP(C53,FSGT6_Inscr!$B$7:$K$99,2,FALSE),(VLOOKUP(C53,FSGT5_Inscr!$B$7:$K$74,2,FALSE)))</f>
        <v>#N/A</v>
      </c>
      <c r="E53" s="121" t="e">
        <f>IF(ISERROR(VLOOKUP(C53,FSGT5_Inscr!$B$7:$K$74,3,FALSE))=TRUE,VLOOKUP(C53,FSGT6_Inscr!$B$7:$K$99,3,FALSE),(VLOOKUP(C53,FSGT5_Inscr!$B$7:$K$74,3,FALSE)))</f>
        <v>#N/A</v>
      </c>
      <c r="F53" s="121" t="e">
        <f>IF(ISERROR(VLOOKUP(C53,FSGT5_Inscr!$B$7:$K$74,4,FALSE))=TRUE,VLOOKUP(C53,FSGT6_Inscr!$B$7:$K$99,4,FALSE),(VLOOKUP(C53,FSGT5_Inscr!$B$7:$K$74,4,FALSE)))</f>
        <v>#N/A</v>
      </c>
      <c r="G53" s="121" t="e">
        <f>IF(ISERROR(VLOOKUP(C53,FSGT5_Inscr!$B$7:$K$74,5,FALSE))=TRUE,VLOOKUP(C53,FSGT6_Inscr!$B$7:$K$99,5,FALSE),(VLOOKUP(C53,FSGT5_Inscr!$B$7:$K$74,5,FALSE)))</f>
        <v>#N/A</v>
      </c>
      <c r="H53" s="121" t="e">
        <f>IF(ISERROR(VLOOKUP(C53,FSGT5_Inscr!$B$7:$K$74,6,FALSE))=TRUE,VLOOKUP(C53,FSGT6_Inscr!$B$7:$K$99,6,FALSE),(VLOOKUP(C53,FSGT5_Inscr!$B$7:$K$74,6,FALSE)))</f>
        <v>#N/A</v>
      </c>
      <c r="I53" s="121" t="e">
        <f>IF(ISERROR(VLOOKUP(C53,FSGT5_Inscr!$B$7:$K$74,7,FALSE))=TRUE,VLOOKUP(C53,FSGT6_Inscr!$B$7:$K$99,7,FALSE),(VLOOKUP(C53,FSGT5_Inscr!$B$7:$K$74,7,FALSE)))</f>
        <v>#N/A</v>
      </c>
      <c r="J53" s="121" t="e">
        <f>IF(ISERROR(VLOOKUP(C53,FSGT5_Inscr!$B$7:$K$74,8,FALSE))=TRUE,VLOOKUP(C53,FSGT6_Inscr!$B$7:$K$99,8,FALSE),(VLOOKUP(C53,FSGT5_Inscr!$B$7:$K$74,8,FALSE)))</f>
        <v>#N/A</v>
      </c>
      <c r="K53" s="121" t="e">
        <f>IF(ISERROR(VLOOKUP(C53,FSGT5_Inscr!$B$7:$K$74,9,FALSE))=TRUE,VLOOKUP(C53,FSGT6_Inscr!$B$7:$K$99,9,FALSE),(VLOOKUP(C53,FSGT5_Inscr!$B$7:$K$74,9,FALSE)))</f>
        <v>#N/A</v>
      </c>
      <c r="M53" s="460" t="e">
        <f t="shared" si="9"/>
        <v>#N/A</v>
      </c>
      <c r="N53" s="461"/>
      <c r="O53" s="289"/>
      <c r="P53" s="290" t="e">
        <f t="shared" si="11"/>
        <v>#N/A</v>
      </c>
      <c r="Q53" s="196"/>
      <c r="R53" s="262" t="e">
        <f t="shared" si="2"/>
        <v>#N/A</v>
      </c>
      <c r="S53" s="336" t="e">
        <f>$Z$3*(SUM($R$7:R53))/R53</f>
        <v>#N/A</v>
      </c>
      <c r="T53" s="304" t="e">
        <f t="shared" si="5"/>
        <v>#N/A</v>
      </c>
      <c r="U53" s="325" t="e">
        <f t="shared" si="6"/>
        <v>#N/A</v>
      </c>
      <c r="V53" s="308" t="e">
        <f t="shared" si="10"/>
        <v>#N/A</v>
      </c>
      <c r="W53" s="303" t="e">
        <f>$Z$3*(SUM($V$7:V53))/V53</f>
        <v>#N/A</v>
      </c>
      <c r="X53" s="304" t="e">
        <f t="shared" si="7"/>
        <v>#N/A</v>
      </c>
      <c r="Y53" s="327" t="e">
        <f t="shared" si="8"/>
        <v>#N/A</v>
      </c>
    </row>
    <row r="54" spans="1:25" x14ac:dyDescent="0.25">
      <c r="A54" s="109">
        <v>48</v>
      </c>
      <c r="B54" s="256">
        <f t="shared" si="0"/>
        <v>1</v>
      </c>
      <c r="C54" s="121"/>
      <c r="D54" s="121" t="e">
        <f>IF(ISERROR(VLOOKUP(C54,FSGT5_Inscr!$B$7:$K$74,2,FALSE))=TRUE,VLOOKUP(C54,FSGT6_Inscr!$B$7:$K$99,2,FALSE),(VLOOKUP(C54,FSGT5_Inscr!$B$7:$K$74,2,FALSE)))</f>
        <v>#N/A</v>
      </c>
      <c r="E54" s="121" t="e">
        <f>IF(ISERROR(VLOOKUP(C54,FSGT5_Inscr!$B$7:$K$74,3,FALSE))=TRUE,VLOOKUP(C54,FSGT6_Inscr!$B$7:$K$99,3,FALSE),(VLOOKUP(C54,FSGT5_Inscr!$B$7:$K$74,3,FALSE)))</f>
        <v>#N/A</v>
      </c>
      <c r="F54" s="121" t="e">
        <f>IF(ISERROR(VLOOKUP(C54,FSGT5_Inscr!$B$7:$K$74,4,FALSE))=TRUE,VLOOKUP(C54,FSGT6_Inscr!$B$7:$K$99,4,FALSE),(VLOOKUP(C54,FSGT5_Inscr!$B$7:$K$74,4,FALSE)))</f>
        <v>#N/A</v>
      </c>
      <c r="G54" s="121" t="e">
        <f>IF(ISERROR(VLOOKUP(C54,FSGT5_Inscr!$B$7:$K$74,5,FALSE))=TRUE,VLOOKUP(C54,FSGT6_Inscr!$B$7:$K$99,5,FALSE),(VLOOKUP(C54,FSGT5_Inscr!$B$7:$K$74,5,FALSE)))</f>
        <v>#N/A</v>
      </c>
      <c r="H54" s="121" t="e">
        <f>IF(ISERROR(VLOOKUP(C54,FSGT5_Inscr!$B$7:$K$74,6,FALSE))=TRUE,VLOOKUP(C54,FSGT6_Inscr!$B$7:$K$99,6,FALSE),(VLOOKUP(C54,FSGT5_Inscr!$B$7:$K$74,6,FALSE)))</f>
        <v>#N/A</v>
      </c>
      <c r="I54" s="121" t="e">
        <f>IF(ISERROR(VLOOKUP(C54,FSGT5_Inscr!$B$7:$K$74,7,FALSE))=TRUE,VLOOKUP(C54,FSGT6_Inscr!$B$7:$K$99,7,FALSE),(VLOOKUP(C54,FSGT5_Inscr!$B$7:$K$74,7,FALSE)))</f>
        <v>#N/A</v>
      </c>
      <c r="J54" s="121" t="e">
        <f>IF(ISERROR(VLOOKUP(C54,FSGT5_Inscr!$B$7:$K$74,8,FALSE))=TRUE,VLOOKUP(C54,FSGT6_Inscr!$B$7:$K$99,8,FALSE),(VLOOKUP(C54,FSGT5_Inscr!$B$7:$K$74,8,FALSE)))</f>
        <v>#N/A</v>
      </c>
      <c r="K54" s="121" t="e">
        <f>IF(ISERROR(VLOOKUP(C54,FSGT5_Inscr!$B$7:$K$74,9,FALSE))=TRUE,VLOOKUP(C54,FSGT6_Inscr!$B$7:$K$99,9,FALSE),(VLOOKUP(C54,FSGT5_Inscr!$B$7:$K$74,9,FALSE)))</f>
        <v>#N/A</v>
      </c>
      <c r="M54" s="460" t="e">
        <f t="shared" si="9"/>
        <v>#N/A</v>
      </c>
      <c r="N54" s="461"/>
      <c r="O54" s="289"/>
      <c r="P54" s="290" t="e">
        <f t="shared" si="11"/>
        <v>#N/A</v>
      </c>
      <c r="Q54" s="196"/>
      <c r="R54" s="262" t="e">
        <f t="shared" si="2"/>
        <v>#N/A</v>
      </c>
      <c r="S54" s="336" t="e">
        <f>$Z$3*(SUM($R$7:R54))/R54</f>
        <v>#N/A</v>
      </c>
      <c r="T54" s="304" t="e">
        <f t="shared" si="5"/>
        <v>#N/A</v>
      </c>
      <c r="U54" s="325" t="e">
        <f t="shared" si="6"/>
        <v>#N/A</v>
      </c>
      <c r="V54" s="308" t="e">
        <f t="shared" si="10"/>
        <v>#N/A</v>
      </c>
      <c r="W54" s="303" t="e">
        <f>$Z$3*(SUM($V$7:V54))/V54</f>
        <v>#N/A</v>
      </c>
      <c r="X54" s="304" t="e">
        <f t="shared" si="7"/>
        <v>#N/A</v>
      </c>
      <c r="Y54" s="327" t="e">
        <f t="shared" si="8"/>
        <v>#N/A</v>
      </c>
    </row>
    <row r="55" spans="1:25" x14ac:dyDescent="0.25">
      <c r="A55" s="109">
        <v>49</v>
      </c>
      <c r="B55" s="256">
        <f t="shared" si="0"/>
        <v>1</v>
      </c>
      <c r="C55" s="121"/>
      <c r="D55" s="121" t="e">
        <f>IF(ISERROR(VLOOKUP(C55,FSGT5_Inscr!$B$7:$K$74,2,FALSE))=TRUE,VLOOKUP(C55,FSGT6_Inscr!$B$7:$K$99,2,FALSE),(VLOOKUP(C55,FSGT5_Inscr!$B$7:$K$74,2,FALSE)))</f>
        <v>#N/A</v>
      </c>
      <c r="E55" s="121" t="e">
        <f>IF(ISERROR(VLOOKUP(C55,FSGT5_Inscr!$B$7:$K$74,3,FALSE))=TRUE,VLOOKUP(C55,FSGT6_Inscr!$B$7:$K$99,3,FALSE),(VLOOKUP(C55,FSGT5_Inscr!$B$7:$K$74,3,FALSE)))</f>
        <v>#N/A</v>
      </c>
      <c r="F55" s="121" t="e">
        <f>IF(ISERROR(VLOOKUP(C55,FSGT5_Inscr!$B$7:$K$74,4,FALSE))=TRUE,VLOOKUP(C55,FSGT6_Inscr!$B$7:$K$99,4,FALSE),(VLOOKUP(C55,FSGT5_Inscr!$B$7:$K$74,4,FALSE)))</f>
        <v>#N/A</v>
      </c>
      <c r="G55" s="121" t="e">
        <f>IF(ISERROR(VLOOKUP(C55,FSGT5_Inscr!$B$7:$K$74,5,FALSE))=TRUE,VLOOKUP(C55,FSGT6_Inscr!$B$7:$K$99,5,FALSE),(VLOOKUP(C55,FSGT5_Inscr!$B$7:$K$74,5,FALSE)))</f>
        <v>#N/A</v>
      </c>
      <c r="H55" s="121" t="e">
        <f>IF(ISERROR(VLOOKUP(C55,FSGT5_Inscr!$B$7:$K$74,6,FALSE))=TRUE,VLOOKUP(C55,FSGT6_Inscr!$B$7:$K$99,6,FALSE),(VLOOKUP(C55,FSGT5_Inscr!$B$7:$K$74,6,FALSE)))</f>
        <v>#N/A</v>
      </c>
      <c r="I55" s="121" t="e">
        <f>IF(ISERROR(VLOOKUP(C55,FSGT5_Inscr!$B$7:$K$74,7,FALSE))=TRUE,VLOOKUP(C55,FSGT6_Inscr!$B$7:$K$99,7,FALSE),(VLOOKUP(C55,FSGT5_Inscr!$B$7:$K$74,7,FALSE)))</f>
        <v>#N/A</v>
      </c>
      <c r="J55" s="121" t="e">
        <f>IF(ISERROR(VLOOKUP(C55,FSGT5_Inscr!$B$7:$K$74,8,FALSE))=TRUE,VLOOKUP(C55,FSGT6_Inscr!$B$7:$K$99,8,FALSE),(VLOOKUP(C55,FSGT5_Inscr!$B$7:$K$74,8,FALSE)))</f>
        <v>#N/A</v>
      </c>
      <c r="K55" s="121" t="e">
        <f>IF(ISERROR(VLOOKUP(C55,FSGT5_Inscr!$B$7:$K$74,9,FALSE))=TRUE,VLOOKUP(C55,FSGT6_Inscr!$B$7:$K$99,9,FALSE),(VLOOKUP(C55,FSGT5_Inscr!$B$7:$K$74,9,FALSE)))</f>
        <v>#N/A</v>
      </c>
      <c r="M55" s="460" t="e">
        <f t="shared" si="9"/>
        <v>#N/A</v>
      </c>
      <c r="N55" s="461"/>
      <c r="O55" s="289"/>
      <c r="P55" s="290" t="e">
        <f t="shared" si="11"/>
        <v>#N/A</v>
      </c>
      <c r="Q55" s="196"/>
      <c r="R55" s="262" t="e">
        <f t="shared" si="2"/>
        <v>#N/A</v>
      </c>
      <c r="S55" s="336" t="e">
        <f>$Z$3*(SUM($R$7:R55))/R55</f>
        <v>#N/A</v>
      </c>
      <c r="T55" s="304" t="e">
        <f t="shared" si="5"/>
        <v>#N/A</v>
      </c>
      <c r="U55" s="325" t="e">
        <f t="shared" si="6"/>
        <v>#N/A</v>
      </c>
      <c r="V55" s="308" t="e">
        <f t="shared" si="10"/>
        <v>#N/A</v>
      </c>
      <c r="W55" s="303" t="e">
        <f>$Z$3*(SUM($V$7:V55))/V55</f>
        <v>#N/A</v>
      </c>
      <c r="X55" s="304" t="e">
        <f t="shared" si="7"/>
        <v>#N/A</v>
      </c>
      <c r="Y55" s="327" t="e">
        <f t="shared" si="8"/>
        <v>#N/A</v>
      </c>
    </row>
    <row r="56" spans="1:25" ht="15.75" thickBot="1" x14ac:dyDescent="0.3">
      <c r="A56" s="110">
        <v>50</v>
      </c>
      <c r="B56" s="256">
        <f t="shared" si="0"/>
        <v>1</v>
      </c>
      <c r="C56" s="134"/>
      <c r="D56" s="134" t="e">
        <f>IF(ISERROR(VLOOKUP(C56,FSGT5_Inscr!$B$7:$K$74,2,FALSE))=TRUE,VLOOKUP(C56,FSGT6_Inscr!$B$7:$K$99,2,FALSE),(VLOOKUP(C56,FSGT5_Inscr!$B$7:$K$74,2,FALSE)))</f>
        <v>#N/A</v>
      </c>
      <c r="E56" s="134" t="e">
        <f>IF(ISERROR(VLOOKUP(C56,FSGT5_Inscr!$B$7:$K$74,3,FALSE))=TRUE,VLOOKUP(C56,FSGT6_Inscr!$B$7:$K$99,3,FALSE),(VLOOKUP(C56,FSGT5_Inscr!$B$7:$K$74,3,FALSE)))</f>
        <v>#N/A</v>
      </c>
      <c r="F56" s="134" t="e">
        <f>IF(ISERROR(VLOOKUP(C56,FSGT5_Inscr!$B$7:$K$74,4,FALSE))=TRUE,VLOOKUP(C56,FSGT6_Inscr!$B$7:$K$99,4,FALSE),(VLOOKUP(C56,FSGT5_Inscr!$B$7:$K$74,4,FALSE)))</f>
        <v>#N/A</v>
      </c>
      <c r="G56" s="134" t="e">
        <f>IF(ISERROR(VLOOKUP(C56,FSGT5_Inscr!$B$7:$K$74,5,FALSE))=TRUE,VLOOKUP(C56,FSGT6_Inscr!$B$7:$K$99,5,FALSE),(VLOOKUP(C56,FSGT5_Inscr!$B$7:$K$74,5,FALSE)))</f>
        <v>#N/A</v>
      </c>
      <c r="H56" s="134" t="e">
        <f>IF(ISERROR(VLOOKUP(C56,FSGT5_Inscr!$B$7:$K$74,6,FALSE))=TRUE,VLOOKUP(C56,FSGT6_Inscr!$B$7:$K$99,6,FALSE),(VLOOKUP(C56,FSGT5_Inscr!$B$7:$K$74,6,FALSE)))</f>
        <v>#N/A</v>
      </c>
      <c r="I56" s="134" t="e">
        <f>IF(ISERROR(VLOOKUP(C56,FSGT5_Inscr!$B$7:$K$74,7,FALSE))=TRUE,VLOOKUP(C56,FSGT6_Inscr!$B$7:$K$99,7,FALSE),(VLOOKUP(C56,FSGT5_Inscr!$B$7:$K$74,7,FALSE)))</f>
        <v>#N/A</v>
      </c>
      <c r="J56" s="134" t="e">
        <f>IF(ISERROR(VLOOKUP(C56,FSGT5_Inscr!$B$7:$K$74,8,FALSE))=TRUE,VLOOKUP(C56,FSGT6_Inscr!$B$7:$K$99,8,FALSE),(VLOOKUP(C56,FSGT5_Inscr!$B$7:$K$74,8,FALSE)))</f>
        <v>#N/A</v>
      </c>
      <c r="K56" s="134" t="e">
        <f>IF(ISERROR(VLOOKUP(C56,FSGT5_Inscr!$B$7:$K$74,9,FALSE))=TRUE,VLOOKUP(C56,FSGT6_Inscr!$B$7:$K$99,9,FALSE),(VLOOKUP(C56,FSGT5_Inscr!$B$7:$K$74,9,FALSE)))</f>
        <v>#N/A</v>
      </c>
      <c r="L56" s="212"/>
      <c r="M56" s="476" t="e">
        <f t="shared" si="9"/>
        <v>#N/A</v>
      </c>
      <c r="N56" s="477"/>
      <c r="O56" s="289"/>
      <c r="P56" s="290" t="e">
        <f t="shared" si="11"/>
        <v>#N/A</v>
      </c>
      <c r="Q56" s="196"/>
      <c r="R56" s="262" t="e">
        <f t="shared" si="2"/>
        <v>#N/A</v>
      </c>
      <c r="S56" s="337" t="e">
        <f>$Z$3*(SUM($R$7:R56))/R56</f>
        <v>#N/A</v>
      </c>
      <c r="T56" s="338" t="e">
        <f t="shared" si="5"/>
        <v>#N/A</v>
      </c>
      <c r="U56" s="330" t="e">
        <f t="shared" si="6"/>
        <v>#N/A</v>
      </c>
      <c r="V56" s="339" t="e">
        <f t="shared" si="10"/>
        <v>#N/A</v>
      </c>
      <c r="W56" s="328" t="e">
        <f>$Z$3*(SUM($V$7:V56))/V56</f>
        <v>#N/A</v>
      </c>
      <c r="X56" s="338" t="e">
        <f t="shared" si="7"/>
        <v>#N/A</v>
      </c>
      <c r="Y56" s="333" t="e">
        <f t="shared" si="8"/>
        <v>#N/A</v>
      </c>
    </row>
    <row r="57" spans="1:25" ht="15.75" thickTop="1" x14ac:dyDescent="0.25">
      <c r="N57" s="195"/>
      <c r="P57" s="194"/>
      <c r="Q57" s="194"/>
    </row>
    <row r="58" spans="1:25" x14ac:dyDescent="0.25">
      <c r="P58" s="144"/>
      <c r="Q58" s="144"/>
    </row>
    <row r="59" spans="1:25" x14ac:dyDescent="0.25">
      <c r="P59" s="144"/>
      <c r="Q59" s="144"/>
    </row>
    <row r="60" spans="1:25" x14ac:dyDescent="0.25">
      <c r="P60" s="144"/>
      <c r="Q60" s="144"/>
    </row>
    <row r="61" spans="1:25" x14ac:dyDescent="0.25">
      <c r="P61" s="144"/>
      <c r="Q61" s="144"/>
    </row>
    <row r="62" spans="1:25" x14ac:dyDescent="0.25">
      <c r="P62" s="144"/>
      <c r="Q62" s="144"/>
    </row>
    <row r="63" spans="1:25" x14ac:dyDescent="0.25">
      <c r="P63" s="144"/>
      <c r="Q63" s="144"/>
    </row>
    <row r="64" spans="1:25" x14ac:dyDescent="0.25">
      <c r="P64" s="144"/>
      <c r="Q64" s="144"/>
    </row>
    <row r="65" spans="16:17" x14ac:dyDescent="0.25">
      <c r="P65" s="144"/>
      <c r="Q65" s="144"/>
    </row>
  </sheetData>
  <mergeCells count="71">
    <mergeCell ref="M47:N47"/>
    <mergeCell ref="M48:N48"/>
    <mergeCell ref="M49:N49"/>
    <mergeCell ref="M55:N55"/>
    <mergeCell ref="M56:N56"/>
    <mergeCell ref="M50:N50"/>
    <mergeCell ref="M51:N51"/>
    <mergeCell ref="M52:N52"/>
    <mergeCell ref="M53:N53"/>
    <mergeCell ref="M54:N54"/>
    <mergeCell ref="M42:N42"/>
    <mergeCell ref="M43:N43"/>
    <mergeCell ref="M44:N44"/>
    <mergeCell ref="M45:N45"/>
    <mergeCell ref="M46:N46"/>
    <mergeCell ref="M37:N37"/>
    <mergeCell ref="M38:N38"/>
    <mergeCell ref="M39:N39"/>
    <mergeCell ref="M40:N40"/>
    <mergeCell ref="M41:N41"/>
    <mergeCell ref="M32:N32"/>
    <mergeCell ref="M33:N33"/>
    <mergeCell ref="M34:N34"/>
    <mergeCell ref="M35:N35"/>
    <mergeCell ref="M36:N36"/>
    <mergeCell ref="M27:N27"/>
    <mergeCell ref="M28:N28"/>
    <mergeCell ref="M29:N29"/>
    <mergeCell ref="M30:N30"/>
    <mergeCell ref="M31:N31"/>
    <mergeCell ref="M22:N22"/>
    <mergeCell ref="M23:N23"/>
    <mergeCell ref="M24:N24"/>
    <mergeCell ref="M25:N25"/>
    <mergeCell ref="M26:N26"/>
    <mergeCell ref="M17:N17"/>
    <mergeCell ref="M18:N18"/>
    <mergeCell ref="M19:N19"/>
    <mergeCell ref="M20:N20"/>
    <mergeCell ref="M21:N21"/>
    <mergeCell ref="M12:N12"/>
    <mergeCell ref="M13:N13"/>
    <mergeCell ref="M14:N14"/>
    <mergeCell ref="M15:N15"/>
    <mergeCell ref="M16:N16"/>
    <mergeCell ref="M7:N7"/>
    <mergeCell ref="M8:N8"/>
    <mergeCell ref="M9:N9"/>
    <mergeCell ref="M10:N10"/>
    <mergeCell ref="M11:N11"/>
    <mergeCell ref="Y3:Y4"/>
    <mergeCell ref="R5:S6"/>
    <mergeCell ref="U5:U6"/>
    <mergeCell ref="V5:W6"/>
    <mergeCell ref="Y5:Y6"/>
    <mergeCell ref="AA1:AC1"/>
    <mergeCell ref="A3:E3"/>
    <mergeCell ref="G5:G6"/>
    <mergeCell ref="H5:K6"/>
    <mergeCell ref="M3:M4"/>
    <mergeCell ref="M5:N6"/>
    <mergeCell ref="C5:C6"/>
    <mergeCell ref="D5:D6"/>
    <mergeCell ref="E5:E6"/>
    <mergeCell ref="F5:F6"/>
    <mergeCell ref="A5:A6"/>
    <mergeCell ref="A1:F2"/>
    <mergeCell ref="M1:Y1"/>
    <mergeCell ref="M2:Y2"/>
    <mergeCell ref="N3:N4"/>
    <mergeCell ref="R3:W4"/>
  </mergeCells>
  <conditionalFormatting sqref="A7:K56">
    <cfRule type="containsErrors" dxfId="49" priority="39">
      <formula>ISERROR(A7)</formula>
    </cfRule>
    <cfRule type="cellIs" dxfId="48" priority="40" operator="equal">
      <formula>0</formula>
    </cfRule>
  </conditionalFormatting>
  <conditionalFormatting sqref="I7:I56">
    <cfRule type="cellIs" dxfId="47" priority="20" operator="equal">
      <formula>6</formula>
    </cfRule>
  </conditionalFormatting>
  <conditionalFormatting sqref="C7:C56">
    <cfRule type="duplicateValues" dxfId="46" priority="19"/>
  </conditionalFormatting>
  <conditionalFormatting sqref="M7:N56">
    <cfRule type="containsErrors" dxfId="45" priority="8">
      <formula>ISERROR(M7)</formula>
    </cfRule>
  </conditionalFormatting>
  <conditionalFormatting sqref="Y3:Y1048576 S3:S1048576 U3:U1048576 W3:W1048576">
    <cfRule type="containsErrors" dxfId="44" priority="4">
      <formula>ISERROR(S3)</formula>
    </cfRule>
    <cfRule type="containsErrors" priority="5">
      <formula>ISERROR(S3)</formula>
    </cfRule>
  </conditionalFormatting>
  <conditionalFormatting sqref="S3:S1048576 W3:W1048576">
    <cfRule type="cellIs" dxfId="43" priority="3" operator="equal">
      <formula>0</formula>
    </cfRule>
  </conditionalFormatting>
  <conditionalFormatting sqref="AA2">
    <cfRule type="containsErrors" dxfId="42" priority="1">
      <formula>ISERROR(AA2)</formula>
    </cfRule>
    <cfRule type="cellIs" dxfId="41" priority="2" operator="equal">
      <formula>0</formula>
    </cfRule>
  </conditionalFormatting>
  <printOptions horizontalCentered="1"/>
  <pageMargins left="0.19685039370078741" right="0.19685039370078741" top="0.19685039370078741" bottom="0.19685039370078741" header="0.31496062992125984" footer="0.31496062992125984"/>
  <pageSetup paperSize="9" orientation="landscape" horizont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V56"/>
  <sheetViews>
    <sheetView topLeftCell="B1" workbookViewId="0">
      <pane ySplit="6" topLeftCell="A7" activePane="bottomLeft" state="frozen"/>
      <selection activeCell="B1" sqref="B1"/>
      <selection pane="bottomLeft" activeCell="B7" sqref="B7"/>
    </sheetView>
  </sheetViews>
  <sheetFormatPr baseColWidth="10" defaultRowHeight="12.75" x14ac:dyDescent="0.25"/>
  <cols>
    <col min="1" max="1" width="11.42578125" style="103" hidden="1" customWidth="1"/>
    <col min="2" max="2" width="9" style="354" customWidth="1"/>
    <col min="3" max="4" width="22.28515625" style="103" customWidth="1"/>
    <col min="5" max="5" width="29.140625" style="103" customWidth="1"/>
    <col min="6" max="6" width="6.5703125" style="103" customWidth="1"/>
    <col min="7" max="12" width="2.7109375" style="103" customWidth="1"/>
    <col min="13" max="13" width="4.28515625" style="103" customWidth="1"/>
    <col min="14" max="14" width="18.42578125" style="103" customWidth="1"/>
    <col min="15" max="15" width="8.5703125" style="103" customWidth="1"/>
    <col min="16" max="16" width="2.7109375" style="103" customWidth="1"/>
    <col min="17" max="17" width="9.7109375" style="103" customWidth="1"/>
    <col min="18" max="18" width="2.7109375" style="103" customWidth="1"/>
    <col min="19" max="19" width="13.7109375" style="103" customWidth="1"/>
    <col min="20" max="34" width="2.7109375" style="103" customWidth="1"/>
    <col min="35" max="44" width="2.7109375" style="103" hidden="1" customWidth="1"/>
    <col min="45" max="45" width="11.42578125" style="103"/>
    <col min="46" max="46" width="15.85546875" style="103" customWidth="1"/>
    <col min="47" max="47" width="22.42578125" style="103" customWidth="1"/>
    <col min="48" max="16384" width="11.42578125" style="103"/>
  </cols>
  <sheetData>
    <row r="1" spans="1:48" ht="26.25" customHeight="1" thickTop="1" thickBot="1" x14ac:dyDescent="0.3">
      <c r="A1" s="383" t="str">
        <f>Entete!B2</f>
        <v>CYCLO SAN MARTINOIS</v>
      </c>
      <c r="B1" s="384"/>
      <c r="C1" s="384"/>
      <c r="D1" s="384"/>
      <c r="E1" s="384"/>
      <c r="F1" s="384"/>
      <c r="G1" s="384"/>
      <c r="H1" s="384"/>
      <c r="I1" s="384"/>
      <c r="J1" s="384"/>
      <c r="N1" s="178" t="s">
        <v>1328</v>
      </c>
      <c r="O1" s="179">
        <f>Entete!B16</f>
        <v>0</v>
      </c>
    </row>
    <row r="2" spans="1:48" ht="8.25" customHeight="1" thickTop="1" thickBot="1" x14ac:dyDescent="0.3">
      <c r="F2" s="402" t="s">
        <v>1307</v>
      </c>
      <c r="G2" s="403"/>
      <c r="H2" s="403"/>
      <c r="I2" s="403"/>
      <c r="J2" s="404"/>
      <c r="O2" s="177"/>
    </row>
    <row r="3" spans="1:48" ht="21.75" thickTop="1" thickBot="1" x14ac:dyDescent="0.3">
      <c r="A3" s="401" t="str">
        <f>Entete!B4</f>
        <v>TOUTENANT - GENERAL</v>
      </c>
      <c r="B3" s="401"/>
      <c r="C3" s="401"/>
      <c r="D3" s="401"/>
      <c r="E3" s="230" t="str">
        <f>Entete!B6</f>
        <v>23 JUIN 2013</v>
      </c>
      <c r="F3" s="405"/>
      <c r="G3" s="406"/>
      <c r="H3" s="406"/>
      <c r="I3" s="406"/>
      <c r="J3" s="407"/>
      <c r="K3" s="16"/>
      <c r="L3" s="16"/>
      <c r="M3" s="16"/>
      <c r="N3" s="178" t="s">
        <v>1329</v>
      </c>
      <c r="O3" s="180">
        <f>Entete!C16</f>
        <v>0</v>
      </c>
    </row>
    <row r="4" spans="1:48" ht="10.5" customHeight="1" thickTop="1" x14ac:dyDescent="0.25"/>
    <row r="5" spans="1:48" s="128" customFormat="1" ht="15" customHeight="1" x14ac:dyDescent="0.25">
      <c r="B5" s="385" t="s">
        <v>507</v>
      </c>
      <c r="C5" s="387" t="s">
        <v>295</v>
      </c>
      <c r="D5" s="389" t="s">
        <v>8</v>
      </c>
      <c r="E5" s="391" t="s">
        <v>0</v>
      </c>
      <c r="F5" s="393" t="s">
        <v>9</v>
      </c>
      <c r="G5" s="395" t="s">
        <v>513</v>
      </c>
      <c r="H5" s="396"/>
      <c r="I5" s="396"/>
      <c r="J5" s="397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7"/>
      <c r="AA5" s="87"/>
      <c r="AB5" s="87"/>
      <c r="AC5" s="87"/>
      <c r="AD5" s="87"/>
      <c r="AE5" s="87"/>
      <c r="AF5" s="87"/>
      <c r="AG5" s="87"/>
      <c r="AH5" s="87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8"/>
      <c r="AT5" s="91"/>
      <c r="AU5" s="89"/>
      <c r="AV5" s="90"/>
    </row>
    <row r="6" spans="1:48" s="128" customFormat="1" ht="11.25" customHeight="1" x14ac:dyDescent="0.25">
      <c r="B6" s="386"/>
      <c r="C6" s="388"/>
      <c r="D6" s="390"/>
      <c r="E6" s="392"/>
      <c r="F6" s="394"/>
      <c r="G6" s="398"/>
      <c r="H6" s="399"/>
      <c r="I6" s="399"/>
      <c r="J6" s="400"/>
      <c r="K6" s="127"/>
      <c r="L6" s="127"/>
      <c r="O6" s="84"/>
      <c r="P6" s="84"/>
      <c r="Q6" s="84"/>
      <c r="R6" s="127"/>
      <c r="S6" s="127"/>
      <c r="T6" s="127"/>
      <c r="U6" s="84"/>
      <c r="V6" s="127"/>
      <c r="W6" s="84"/>
      <c r="X6" s="84"/>
      <c r="Y6" s="84"/>
      <c r="Z6" s="92"/>
      <c r="AA6" s="85"/>
      <c r="AB6" s="85"/>
      <c r="AC6" s="85"/>
      <c r="AD6" s="85"/>
      <c r="AE6" s="85"/>
      <c r="AF6" s="85"/>
      <c r="AG6" s="85"/>
      <c r="AH6" s="85"/>
      <c r="AI6" s="93"/>
      <c r="AJ6" s="85"/>
      <c r="AK6" s="85"/>
      <c r="AL6" s="85"/>
      <c r="AM6" s="85"/>
      <c r="AN6" s="85"/>
      <c r="AO6" s="85"/>
      <c r="AP6" s="85"/>
      <c r="AQ6" s="85"/>
      <c r="AR6" s="85"/>
      <c r="AS6" s="88"/>
      <c r="AT6" s="91"/>
      <c r="AU6" s="89"/>
      <c r="AV6" s="90"/>
    </row>
    <row r="7" spans="1:48" s="64" customFormat="1" ht="15" customHeight="1" x14ac:dyDescent="0.25">
      <c r="A7" s="64" t="str">
        <f>CONCATENATE(6,C7)</f>
        <v>6PRIETO</v>
      </c>
      <c r="B7" s="352">
        <v>501</v>
      </c>
      <c r="C7" s="114" t="s">
        <v>1182</v>
      </c>
      <c r="D7" s="114" t="str">
        <f>VLOOKUP(A7,Liste!$B$3:$O$1581,3,FALSE)</f>
        <v>Jérôme</v>
      </c>
      <c r="E7" s="114" t="str">
        <f>VLOOKUP(A7,Liste!$B$3:$O$1581,4,FALSE)</f>
        <v>VS Chalon</v>
      </c>
      <c r="F7" s="114">
        <f>VLOOKUP(A7,Liste!$B$3:$O$1581,6,FALSE)</f>
        <v>71</v>
      </c>
      <c r="G7" s="115">
        <f>VLOOKUP(A7,Liste!$B$3:$O$1581,10,FALSE)</f>
        <v>0</v>
      </c>
      <c r="H7" s="104">
        <f>VLOOKUP(A7,Liste!$B$3:$O$1581,7,FALSE)</f>
        <v>6</v>
      </c>
      <c r="I7" s="104">
        <f>VLOOKUP(A7,Liste!$B$3:$O$1581,8,FALSE)</f>
        <v>0</v>
      </c>
      <c r="J7" s="116">
        <f>VLOOKUP(A7,Liste!$B$3:$O$1581,9,FALSE)</f>
        <v>0</v>
      </c>
      <c r="K7" s="94"/>
      <c r="L7" s="94"/>
      <c r="N7" s="106"/>
      <c r="O7" s="94"/>
      <c r="P7" s="94"/>
      <c r="R7" s="106"/>
      <c r="S7" s="106"/>
      <c r="T7" s="94"/>
      <c r="U7" s="94"/>
      <c r="V7" s="94"/>
      <c r="W7" s="94"/>
      <c r="X7" s="94"/>
      <c r="Y7" s="94"/>
      <c r="Z7" s="95"/>
      <c r="AA7" s="95"/>
      <c r="AB7" s="95"/>
      <c r="AC7" s="95"/>
      <c r="AD7" s="95"/>
      <c r="AE7" s="95"/>
      <c r="AF7" s="95"/>
      <c r="AG7" s="95"/>
      <c r="AH7" s="95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6"/>
      <c r="AT7" s="97"/>
      <c r="AU7" s="97"/>
      <c r="AV7" s="97"/>
    </row>
    <row r="8" spans="1:48" s="64" customFormat="1" ht="15" customHeight="1" x14ac:dyDescent="0.25">
      <c r="A8" s="64" t="str">
        <f t="shared" ref="A8:A56" si="0">CONCATENATE(6,C8)</f>
        <v>6CHOMETTON</v>
      </c>
      <c r="B8" s="352">
        <v>503</v>
      </c>
      <c r="C8" s="114" t="s">
        <v>734</v>
      </c>
      <c r="D8" s="114" t="str">
        <f>VLOOKUP(A8,Liste!$B$3:$O$1581,3,FALSE)</f>
        <v>Patrick</v>
      </c>
      <c r="E8" s="114" t="str">
        <f>VLOOKUP(A8,Liste!$B$3:$O$1581,4,FALSE)</f>
        <v>Verdun</v>
      </c>
      <c r="F8" s="114">
        <f>VLOOKUP(A8,Liste!$B$3:$O$1581,6,FALSE)</f>
        <v>71</v>
      </c>
      <c r="G8" s="115">
        <f>VLOOKUP(A8,Liste!$B$3:$O$1581,10,FALSE)</f>
        <v>0</v>
      </c>
      <c r="H8" s="104">
        <f>VLOOKUP(A8,Liste!$B$3:$O$1581,7,FALSE)</f>
        <v>6</v>
      </c>
      <c r="I8" s="104">
        <f>VLOOKUP(A8,Liste!$B$3:$O$1581,8,FALSE)</f>
        <v>0</v>
      </c>
      <c r="J8" s="116">
        <f>VLOOKUP(A8,Liste!$B$3:$O$1581,9,FALSE)</f>
        <v>0</v>
      </c>
      <c r="K8" s="94"/>
      <c r="L8" s="94"/>
      <c r="N8" s="106"/>
      <c r="O8" s="94"/>
      <c r="P8" s="94"/>
      <c r="R8" s="106"/>
      <c r="S8" s="106"/>
      <c r="T8" s="94"/>
      <c r="U8" s="94"/>
      <c r="V8" s="94"/>
      <c r="W8" s="94"/>
      <c r="X8" s="94"/>
      <c r="Y8" s="94"/>
      <c r="Z8" s="95"/>
      <c r="AA8" s="95"/>
      <c r="AB8" s="95"/>
      <c r="AC8" s="95"/>
      <c r="AD8" s="95"/>
      <c r="AE8" s="95"/>
      <c r="AF8" s="95"/>
      <c r="AG8" s="95"/>
      <c r="AH8" s="95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6"/>
      <c r="AT8" s="97"/>
      <c r="AU8" s="97"/>
      <c r="AV8" s="97"/>
    </row>
    <row r="9" spans="1:48" s="64" customFormat="1" ht="15" customHeight="1" x14ac:dyDescent="0.25">
      <c r="A9" s="64" t="str">
        <f t="shared" si="0"/>
        <v>6DAVEN</v>
      </c>
      <c r="B9" s="352">
        <v>504</v>
      </c>
      <c r="C9" s="114" t="s">
        <v>1554</v>
      </c>
      <c r="D9" s="114" t="str">
        <f>VLOOKUP(A9,Liste!$B$3:$O$1581,3,FALSE)</f>
        <v>Roger</v>
      </c>
      <c r="E9" s="114" t="str">
        <f>VLOOKUP(A9,Liste!$B$3:$O$1581,4,FALSE)</f>
        <v>St-Martin en Br.</v>
      </c>
      <c r="F9" s="114">
        <f>VLOOKUP(A9,Liste!$B$3:$O$1581,6,FALSE)</f>
        <v>71</v>
      </c>
      <c r="G9" s="115">
        <f>VLOOKUP(A9,Liste!$B$3:$O$1581,10,FALSE)</f>
        <v>0</v>
      </c>
      <c r="H9" s="104">
        <f>VLOOKUP(A9,Liste!$B$3:$O$1581,7,FALSE)</f>
        <v>6</v>
      </c>
      <c r="I9" s="104">
        <f>VLOOKUP(A9,Liste!$B$3:$O$1581,8,FALSE)</f>
        <v>0</v>
      </c>
      <c r="J9" s="116">
        <f>VLOOKUP(A9,Liste!$B$3:$O$1581,9,FALSE)</f>
        <v>0</v>
      </c>
      <c r="K9" s="94"/>
      <c r="L9" s="94"/>
      <c r="N9" s="2"/>
      <c r="O9" s="94"/>
      <c r="P9" s="94"/>
      <c r="R9" s="106"/>
      <c r="S9" s="106"/>
      <c r="T9" s="94"/>
      <c r="U9" s="94"/>
      <c r="V9" s="94"/>
      <c r="W9" s="94"/>
      <c r="X9" s="94"/>
      <c r="Y9" s="94"/>
      <c r="Z9" s="95"/>
      <c r="AA9" s="95"/>
      <c r="AB9" s="95"/>
      <c r="AC9" s="95"/>
      <c r="AD9" s="95"/>
      <c r="AE9" s="95"/>
      <c r="AF9" s="95"/>
      <c r="AG9" s="95"/>
      <c r="AH9" s="95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6"/>
      <c r="AT9" s="97"/>
      <c r="AU9" s="97"/>
      <c r="AV9" s="97"/>
    </row>
    <row r="10" spans="1:48" s="64" customFormat="1" ht="15" customHeight="1" x14ac:dyDescent="0.25">
      <c r="A10" s="64" t="str">
        <f t="shared" si="0"/>
        <v>6CHANDET</v>
      </c>
      <c r="B10" s="352">
        <v>505</v>
      </c>
      <c r="C10" s="114" t="s">
        <v>709</v>
      </c>
      <c r="D10" s="114" t="str">
        <f>VLOOKUP(A10,Liste!$B$3:$O$1581,3,FALSE)</f>
        <v>André</v>
      </c>
      <c r="E10" s="114" t="str">
        <f>VLOOKUP(A10,Liste!$B$3:$O$1581,4,FALSE)</f>
        <v>Sanvignes</v>
      </c>
      <c r="F10" s="114">
        <f>VLOOKUP(A10,Liste!$B$3:$O$1581,6,FALSE)</f>
        <v>71</v>
      </c>
      <c r="G10" s="115">
        <f>VLOOKUP(A10,Liste!$B$3:$O$1581,10,FALSE)</f>
        <v>0</v>
      </c>
      <c r="H10" s="104">
        <f>VLOOKUP(A10,Liste!$B$3:$O$1581,7,FALSE)</f>
        <v>6</v>
      </c>
      <c r="I10" s="104">
        <f>VLOOKUP(A10,Liste!$B$3:$O$1581,8,FALSE)</f>
        <v>0</v>
      </c>
      <c r="J10" s="116">
        <f>VLOOKUP(A10,Liste!$B$3:$O$1581,9,FALSE)</f>
        <v>0</v>
      </c>
      <c r="K10" s="94"/>
      <c r="L10" s="94"/>
      <c r="N10" s="2"/>
      <c r="O10" s="94"/>
      <c r="P10" s="94"/>
      <c r="R10" s="106"/>
      <c r="S10" s="106"/>
      <c r="T10" s="94"/>
      <c r="U10" s="94"/>
      <c r="V10" s="94"/>
      <c r="W10" s="94"/>
      <c r="X10" s="94"/>
      <c r="Y10" s="94"/>
      <c r="Z10" s="95"/>
      <c r="AA10" s="95"/>
      <c r="AB10" s="95"/>
      <c r="AC10" s="95"/>
      <c r="AD10" s="95"/>
      <c r="AE10" s="95"/>
      <c r="AF10" s="95"/>
      <c r="AG10" s="95"/>
      <c r="AH10" s="95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6"/>
      <c r="AT10" s="97"/>
      <c r="AU10" s="97"/>
      <c r="AV10" s="97"/>
    </row>
    <row r="11" spans="1:48" s="64" customFormat="1" ht="15" customHeight="1" x14ac:dyDescent="0.25">
      <c r="A11" s="64" t="str">
        <f t="shared" si="0"/>
        <v>6SIDOTI</v>
      </c>
      <c r="B11" s="352">
        <v>506</v>
      </c>
      <c r="C11" s="114" t="s">
        <v>1234</v>
      </c>
      <c r="D11" s="114" t="str">
        <f>VLOOKUP(A11,Liste!$B$3:$O$1581,3,FALSE)</f>
        <v>Michel</v>
      </c>
      <c r="E11" s="114" t="str">
        <f>VLOOKUP(A11,Liste!$B$3:$O$1581,4,FALSE)</f>
        <v>VS Chalon</v>
      </c>
      <c r="F11" s="114">
        <f>VLOOKUP(A11,Liste!$B$3:$O$1581,6,FALSE)</f>
        <v>71</v>
      </c>
      <c r="G11" s="115">
        <f>VLOOKUP(A11,Liste!$B$3:$O$1581,10,FALSE)</f>
        <v>0</v>
      </c>
      <c r="H11" s="104">
        <f>VLOOKUP(A11,Liste!$B$3:$O$1581,7,FALSE)</f>
        <v>6</v>
      </c>
      <c r="I11" s="104">
        <f>VLOOKUP(A11,Liste!$B$3:$O$1581,8,FALSE)</f>
        <v>0</v>
      </c>
      <c r="J11" s="116">
        <f>VLOOKUP(A11,Liste!$B$3:$O$1581,9,FALSE)</f>
        <v>0</v>
      </c>
      <c r="K11" s="94"/>
      <c r="L11" s="94"/>
      <c r="O11" s="94"/>
      <c r="P11" s="94"/>
      <c r="R11" s="106"/>
      <c r="S11" s="106"/>
      <c r="T11" s="94"/>
      <c r="U11" s="94"/>
      <c r="V11" s="94"/>
      <c r="W11" s="94"/>
      <c r="X11" s="94"/>
      <c r="Y11" s="94"/>
      <c r="Z11" s="95"/>
      <c r="AA11" s="95"/>
      <c r="AB11" s="95"/>
      <c r="AC11" s="95"/>
      <c r="AD11" s="95"/>
      <c r="AE11" s="95"/>
      <c r="AF11" s="95"/>
      <c r="AG11" s="95"/>
      <c r="AH11" s="95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6"/>
      <c r="AT11" s="97"/>
      <c r="AU11" s="97"/>
      <c r="AV11" s="97"/>
    </row>
    <row r="12" spans="1:48" s="64" customFormat="1" ht="15" customHeight="1" x14ac:dyDescent="0.25">
      <c r="A12" s="64" t="str">
        <f t="shared" si="0"/>
        <v>6GUIGUE</v>
      </c>
      <c r="B12" s="352">
        <v>508</v>
      </c>
      <c r="C12" s="114" t="s">
        <v>938</v>
      </c>
      <c r="D12" s="114" t="str">
        <f>VLOOKUP(A12,Liste!$B$3:$O$1581,3,FALSE)</f>
        <v>Joël</v>
      </c>
      <c r="E12" s="114" t="str">
        <f>VLOOKUP(A12,Liste!$B$3:$O$1581,4,FALSE)</f>
        <v>Verdun</v>
      </c>
      <c r="F12" s="114">
        <f>VLOOKUP(A12,Liste!$B$3:$O$1581,6,FALSE)</f>
        <v>71</v>
      </c>
      <c r="G12" s="115">
        <f>VLOOKUP(A12,Liste!$B$3:$O$1581,10,FALSE)</f>
        <v>0</v>
      </c>
      <c r="H12" s="104">
        <f>VLOOKUP(A12,Liste!$B$3:$O$1581,7,FALSE)</f>
        <v>6</v>
      </c>
      <c r="I12" s="104">
        <f>VLOOKUP(A12,Liste!$B$3:$O$1581,8,FALSE)</f>
        <v>0</v>
      </c>
      <c r="J12" s="116">
        <f>VLOOKUP(A12,Liste!$B$3:$O$1581,9,FALSE)</f>
        <v>0</v>
      </c>
      <c r="K12" s="94"/>
      <c r="L12" s="94"/>
      <c r="O12" s="94"/>
      <c r="P12" s="94"/>
      <c r="R12" s="106"/>
      <c r="S12" s="106"/>
      <c r="T12" s="94"/>
      <c r="U12" s="94"/>
      <c r="V12" s="94"/>
      <c r="W12" s="94"/>
      <c r="X12" s="94"/>
      <c r="Y12" s="94"/>
      <c r="Z12" s="95"/>
      <c r="AA12" s="95"/>
      <c r="AB12" s="95"/>
      <c r="AC12" s="95"/>
      <c r="AD12" s="95"/>
      <c r="AE12" s="95"/>
      <c r="AF12" s="95"/>
      <c r="AG12" s="95"/>
      <c r="AH12" s="95"/>
      <c r="AI12" s="98"/>
      <c r="AJ12" s="98"/>
      <c r="AK12" s="98"/>
      <c r="AL12" s="98"/>
      <c r="AM12" s="98"/>
      <c r="AN12" s="98"/>
      <c r="AO12" s="98"/>
      <c r="AP12" s="98"/>
      <c r="AQ12" s="98"/>
      <c r="AR12" s="98"/>
      <c r="AS12" s="96"/>
      <c r="AT12" s="97"/>
      <c r="AU12" s="97"/>
      <c r="AV12" s="97"/>
    </row>
    <row r="13" spans="1:48" s="64" customFormat="1" ht="15" customHeight="1" x14ac:dyDescent="0.25">
      <c r="A13" s="64" t="str">
        <f t="shared" si="0"/>
        <v>6DRUERE</v>
      </c>
      <c r="B13" s="352">
        <v>509</v>
      </c>
      <c r="C13" s="114" t="s">
        <v>829</v>
      </c>
      <c r="D13" s="114" t="str">
        <f>VLOOKUP(A13,Liste!$B$3:$O$1581,3,FALSE)</f>
        <v>Cassandre</v>
      </c>
      <c r="E13" s="114" t="str">
        <f>VLOOKUP(A13,Liste!$B$3:$O$1581,4,FALSE)</f>
        <v xml:space="preserve">Melay </v>
      </c>
      <c r="F13" s="114">
        <f>VLOOKUP(A13,Liste!$B$3:$O$1581,6,FALSE)</f>
        <v>71</v>
      </c>
      <c r="G13" s="115">
        <f>VLOOKUP(A13,Liste!$B$3:$O$1581,10,FALSE)</f>
        <v>0</v>
      </c>
      <c r="H13" s="104">
        <f>VLOOKUP(A13,Liste!$B$3:$O$1581,7,FALSE)</f>
        <v>6</v>
      </c>
      <c r="I13" s="104">
        <f>VLOOKUP(A13,Liste!$B$3:$O$1581,8,FALSE)</f>
        <v>0</v>
      </c>
      <c r="J13" s="116">
        <f>VLOOKUP(A13,Liste!$B$3:$O$1581,9,FALSE)</f>
        <v>0</v>
      </c>
      <c r="K13" s="94"/>
      <c r="L13" s="94"/>
      <c r="O13" s="94"/>
      <c r="P13" s="94"/>
      <c r="R13" s="106"/>
      <c r="S13" s="106"/>
      <c r="T13" s="94"/>
      <c r="U13" s="94"/>
      <c r="V13" s="94"/>
      <c r="W13" s="94"/>
      <c r="X13" s="94"/>
      <c r="Y13" s="94"/>
      <c r="Z13" s="95"/>
      <c r="AA13" s="95"/>
      <c r="AB13" s="95"/>
      <c r="AC13" s="95"/>
      <c r="AD13" s="95"/>
      <c r="AE13" s="95"/>
      <c r="AF13" s="95"/>
      <c r="AG13" s="95"/>
      <c r="AH13" s="95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6"/>
      <c r="AT13" s="97"/>
      <c r="AU13" s="97"/>
      <c r="AV13" s="97"/>
    </row>
    <row r="14" spans="1:48" s="64" customFormat="1" ht="15" customHeight="1" x14ac:dyDescent="0.25">
      <c r="A14" s="64" t="str">
        <f t="shared" si="0"/>
        <v>6GUIGUE</v>
      </c>
      <c r="B14" s="352">
        <v>510</v>
      </c>
      <c r="C14" s="114" t="s">
        <v>938</v>
      </c>
      <c r="D14" s="114" t="s">
        <v>939</v>
      </c>
      <c r="E14" s="114" t="str">
        <f>VLOOKUP(A14,Liste!$B$3:$O$1581,4,FALSE)</f>
        <v>Verdun</v>
      </c>
      <c r="F14" s="114">
        <f>VLOOKUP(A14,Liste!$B$3:$O$1581,6,FALSE)</f>
        <v>71</v>
      </c>
      <c r="G14" s="115">
        <f>VLOOKUP(A14,Liste!$B$3:$O$1581,10,FALSE)</f>
        <v>0</v>
      </c>
      <c r="H14" s="104">
        <f>VLOOKUP(A14,Liste!$B$3:$O$1581,7,FALSE)</f>
        <v>6</v>
      </c>
      <c r="I14" s="104">
        <f>VLOOKUP(A14,Liste!$B$3:$O$1581,8,FALSE)</f>
        <v>0</v>
      </c>
      <c r="J14" s="116">
        <f>VLOOKUP(A14,Liste!$B$3:$O$1581,9,FALSE)</f>
        <v>0</v>
      </c>
      <c r="K14" s="94"/>
      <c r="L14" s="94"/>
      <c r="O14" s="94"/>
      <c r="P14" s="94"/>
      <c r="R14" s="106"/>
      <c r="S14" s="106"/>
      <c r="T14" s="94"/>
      <c r="U14" s="94"/>
      <c r="V14" s="94"/>
      <c r="W14" s="94"/>
      <c r="X14" s="94"/>
      <c r="Y14" s="94"/>
      <c r="Z14" s="95"/>
      <c r="AA14" s="95"/>
      <c r="AB14" s="95"/>
      <c r="AC14" s="95"/>
      <c r="AD14" s="95"/>
      <c r="AE14" s="95"/>
      <c r="AF14" s="95"/>
      <c r="AG14" s="95"/>
      <c r="AH14" s="95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6"/>
      <c r="AT14" s="97"/>
      <c r="AU14" s="97"/>
      <c r="AV14" s="97"/>
    </row>
    <row r="15" spans="1:48" s="64" customFormat="1" ht="15" customHeight="1" x14ac:dyDescent="0.25">
      <c r="A15" s="64" t="str">
        <f t="shared" si="0"/>
        <v>6NARDIN</v>
      </c>
      <c r="B15" s="352">
        <v>511</v>
      </c>
      <c r="C15" s="114" t="s">
        <v>1555</v>
      </c>
      <c r="D15" s="114" t="str">
        <f>VLOOKUP(A15,Liste!$B$3:$O$1581,3,FALSE)</f>
        <v>Jean-Pierre</v>
      </c>
      <c r="E15" s="114" t="str">
        <f>VLOOKUP(A15,Liste!$B$3:$O$1581,4,FALSE)</f>
        <v>ASPTT Chalon</v>
      </c>
      <c r="F15" s="114">
        <f>VLOOKUP(A15,Liste!$B$3:$O$1581,6,FALSE)</f>
        <v>71</v>
      </c>
      <c r="G15" s="115">
        <f>VLOOKUP(A15,Liste!$B$3:$O$1581,10,FALSE)</f>
        <v>0</v>
      </c>
      <c r="H15" s="104">
        <f>VLOOKUP(A15,Liste!$B$3:$O$1581,7,FALSE)</f>
        <v>6</v>
      </c>
      <c r="I15" s="104">
        <f>VLOOKUP(A15,Liste!$B$3:$O$1581,8,FALSE)</f>
        <v>0</v>
      </c>
      <c r="J15" s="116">
        <f>VLOOKUP(A15,Liste!$B$3:$O$1581,9,FALSE)</f>
        <v>0</v>
      </c>
      <c r="K15" s="94"/>
      <c r="L15" s="94"/>
      <c r="O15" s="94"/>
      <c r="P15" s="94"/>
      <c r="R15" s="106"/>
      <c r="S15" s="106"/>
      <c r="T15" s="94"/>
      <c r="U15" s="94"/>
      <c r="V15" s="94"/>
      <c r="W15" s="94"/>
      <c r="X15" s="94"/>
      <c r="Y15" s="94"/>
      <c r="Z15" s="95"/>
      <c r="AA15" s="95"/>
      <c r="AB15" s="95"/>
      <c r="AC15" s="95"/>
      <c r="AD15" s="95"/>
      <c r="AE15" s="95"/>
      <c r="AF15" s="95"/>
      <c r="AG15" s="95"/>
      <c r="AH15" s="95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6"/>
      <c r="AT15" s="97"/>
      <c r="AU15" s="97"/>
      <c r="AV15" s="97"/>
    </row>
    <row r="16" spans="1:48" s="64" customFormat="1" ht="15" customHeight="1" x14ac:dyDescent="0.25">
      <c r="A16" s="64" t="str">
        <f t="shared" si="0"/>
        <v>6DEMORTIERE</v>
      </c>
      <c r="B16" s="352">
        <v>512</v>
      </c>
      <c r="C16" s="114" t="s">
        <v>799</v>
      </c>
      <c r="D16" s="114" t="str">
        <f>VLOOKUP(A16,Liste!$B$3:$O$1581,3,FALSE)</f>
        <v>Aude</v>
      </c>
      <c r="E16" s="114" t="str">
        <f>VLOOKUP(A16,Liste!$B$3:$O$1581,4,FALSE)</f>
        <v>Buxy</v>
      </c>
      <c r="F16" s="114">
        <f>VLOOKUP(A16,Liste!$B$3:$O$1581,6,FALSE)</f>
        <v>71</v>
      </c>
      <c r="G16" s="115">
        <f>VLOOKUP(A16,Liste!$B$3:$O$1581,10,FALSE)</f>
        <v>0</v>
      </c>
      <c r="H16" s="104">
        <f>VLOOKUP(A16,Liste!$B$3:$O$1581,7,FALSE)</f>
        <v>6</v>
      </c>
      <c r="I16" s="104">
        <f>VLOOKUP(A16,Liste!$B$3:$O$1581,8,FALSE)</f>
        <v>0</v>
      </c>
      <c r="J16" s="116">
        <f>VLOOKUP(A16,Liste!$B$3:$O$1581,9,FALSE)</f>
        <v>0</v>
      </c>
      <c r="K16" s="94"/>
      <c r="L16" s="94"/>
      <c r="O16" s="94"/>
      <c r="P16" s="94"/>
      <c r="R16" s="106"/>
      <c r="S16" s="106"/>
      <c r="T16" s="94"/>
      <c r="U16" s="94"/>
      <c r="V16" s="94"/>
      <c r="W16" s="94"/>
      <c r="X16" s="94"/>
      <c r="Y16" s="94"/>
      <c r="Z16" s="95"/>
      <c r="AA16" s="95"/>
      <c r="AB16" s="95"/>
      <c r="AC16" s="95"/>
      <c r="AD16" s="95"/>
      <c r="AE16" s="95"/>
      <c r="AF16" s="95"/>
      <c r="AG16" s="95"/>
      <c r="AH16" s="95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6"/>
      <c r="AT16" s="97"/>
      <c r="AU16" s="97"/>
      <c r="AV16" s="97"/>
    </row>
    <row r="17" spans="1:48" s="64" customFormat="1" ht="15" customHeight="1" x14ac:dyDescent="0.25">
      <c r="A17" s="64" t="str">
        <f t="shared" si="0"/>
        <v>6MORAL</v>
      </c>
      <c r="B17" s="352">
        <v>513</v>
      </c>
      <c r="C17" s="114" t="s">
        <v>1098</v>
      </c>
      <c r="D17" s="114" t="str">
        <f>VLOOKUP(A17,Liste!$B$3:$O$1581,3,FALSE)</f>
        <v>Joseph</v>
      </c>
      <c r="E17" s="114" t="str">
        <f>VLOOKUP(A17,Liste!$B$3:$O$1581,4,FALSE)</f>
        <v xml:space="preserve">Melay </v>
      </c>
      <c r="F17" s="114">
        <f>VLOOKUP(A17,Liste!$B$3:$O$1581,6,FALSE)</f>
        <v>71</v>
      </c>
      <c r="G17" s="115">
        <f>VLOOKUP(A17,Liste!$B$3:$O$1581,10,FALSE)</f>
        <v>0</v>
      </c>
      <c r="H17" s="104">
        <f>VLOOKUP(A17,Liste!$B$3:$O$1581,7,FALSE)</f>
        <v>6</v>
      </c>
      <c r="I17" s="104">
        <f>VLOOKUP(A17,Liste!$B$3:$O$1581,8,FALSE)</f>
        <v>0</v>
      </c>
      <c r="J17" s="116">
        <f>VLOOKUP(A17,Liste!$B$3:$O$1581,9,FALSE)</f>
        <v>0</v>
      </c>
      <c r="K17" s="94"/>
      <c r="L17" s="94"/>
      <c r="O17" s="94"/>
      <c r="P17" s="94"/>
      <c r="R17" s="106"/>
      <c r="S17" s="106"/>
      <c r="T17" s="94"/>
      <c r="U17" s="94"/>
      <c r="V17" s="94"/>
      <c r="W17" s="94"/>
      <c r="X17" s="94"/>
      <c r="Y17" s="94"/>
      <c r="Z17" s="95"/>
      <c r="AA17" s="95"/>
      <c r="AB17" s="95"/>
      <c r="AC17" s="95"/>
      <c r="AD17" s="95"/>
      <c r="AE17" s="95"/>
      <c r="AF17" s="95"/>
      <c r="AG17" s="95"/>
      <c r="AH17" s="95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6"/>
      <c r="AT17" s="97"/>
      <c r="AU17" s="97"/>
      <c r="AV17" s="97"/>
    </row>
    <row r="18" spans="1:48" s="64" customFormat="1" ht="15" customHeight="1" x14ac:dyDescent="0.25">
      <c r="A18" s="64" t="str">
        <f t="shared" si="0"/>
        <v>6POMMIER</v>
      </c>
      <c r="B18" s="352">
        <v>514</v>
      </c>
      <c r="C18" s="114" t="s">
        <v>1420</v>
      </c>
      <c r="D18" s="114" t="str">
        <f>VLOOKUP(A18,Liste!$B$3:$O$1581,3,FALSE)</f>
        <v>Annick</v>
      </c>
      <c r="E18" s="114" t="str">
        <f>VLOOKUP(A18,Liste!$B$3:$O$1581,4,FALSE)</f>
        <v>CC Replonges</v>
      </c>
      <c r="F18" s="114" t="str">
        <f>VLOOKUP(A18,Liste!$B$3:$O$1581,6,FALSE)</f>
        <v>01</v>
      </c>
      <c r="G18" s="115" t="str">
        <f>VLOOKUP(A18,Liste!$B$3:$O$1581,10,FALSE)</f>
        <v>*</v>
      </c>
      <c r="H18" s="104">
        <f>VLOOKUP(A18,Liste!$B$3:$O$1581,7,FALSE)</f>
        <v>6</v>
      </c>
      <c r="I18" s="104">
        <f>VLOOKUP(A18,Liste!$B$3:$O$1581,8,FALSE)</f>
        <v>0</v>
      </c>
      <c r="J18" s="116">
        <f>VLOOKUP(A18,Liste!$B$3:$O$1581,9,FALSE)</f>
        <v>0</v>
      </c>
      <c r="K18" s="94"/>
      <c r="L18" s="94"/>
      <c r="O18" s="94"/>
      <c r="P18" s="94"/>
      <c r="R18" s="106"/>
      <c r="S18" s="106"/>
      <c r="T18" s="94"/>
      <c r="U18" s="94"/>
      <c r="V18" s="94"/>
      <c r="W18" s="94"/>
      <c r="X18" s="94"/>
      <c r="Y18" s="94"/>
      <c r="Z18" s="95"/>
      <c r="AA18" s="95"/>
      <c r="AB18" s="95"/>
      <c r="AC18" s="95"/>
      <c r="AD18" s="95"/>
      <c r="AE18" s="95"/>
      <c r="AF18" s="95"/>
      <c r="AG18" s="95"/>
      <c r="AH18" s="95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6"/>
      <c r="AT18" s="97"/>
      <c r="AU18" s="97"/>
      <c r="AV18" s="97"/>
    </row>
    <row r="19" spans="1:48" s="64" customFormat="1" ht="15" customHeight="1" x14ac:dyDescent="0.25">
      <c r="A19" s="64" t="str">
        <f t="shared" si="0"/>
        <v>6BADOUX</v>
      </c>
      <c r="B19" s="352">
        <v>515</v>
      </c>
      <c r="C19" s="114" t="s">
        <v>569</v>
      </c>
      <c r="D19" s="114" t="str">
        <f>VLOOKUP(A19,Liste!$B$3:$O$1581,3,FALSE)</f>
        <v>Georges</v>
      </c>
      <c r="E19" s="114" t="str">
        <f>VLOOKUP(A19,Liste!$B$3:$O$1581,4,FALSE)</f>
        <v>ASPTT Chalon</v>
      </c>
      <c r="F19" s="114">
        <f>VLOOKUP(A19,Liste!$B$3:$O$1581,6,FALSE)</f>
        <v>71</v>
      </c>
      <c r="G19" s="115">
        <f>VLOOKUP(A19,Liste!$B$3:$O$1581,10,FALSE)</f>
        <v>0</v>
      </c>
      <c r="H19" s="104">
        <f>VLOOKUP(A19,Liste!$B$3:$O$1581,7,FALSE)</f>
        <v>6</v>
      </c>
      <c r="I19" s="104">
        <f>VLOOKUP(A19,Liste!$B$3:$O$1581,8,FALSE)</f>
        <v>0</v>
      </c>
      <c r="J19" s="116">
        <f>VLOOKUP(A19,Liste!$B$3:$O$1581,9,FALSE)</f>
        <v>0</v>
      </c>
      <c r="K19" s="94"/>
      <c r="L19" s="94"/>
      <c r="O19" s="94"/>
      <c r="P19" s="94"/>
      <c r="R19" s="106"/>
      <c r="S19" s="106"/>
      <c r="T19" s="94"/>
      <c r="U19" s="94"/>
      <c r="V19" s="94"/>
      <c r="W19" s="94"/>
      <c r="X19" s="94"/>
      <c r="Y19" s="94"/>
      <c r="Z19" s="95"/>
      <c r="AA19" s="95"/>
      <c r="AB19" s="95"/>
      <c r="AC19" s="95"/>
      <c r="AD19" s="95"/>
      <c r="AE19" s="95"/>
      <c r="AF19" s="95"/>
      <c r="AG19" s="95"/>
      <c r="AH19" s="95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6"/>
      <c r="AT19" s="97"/>
      <c r="AU19" s="97"/>
      <c r="AV19" s="97"/>
    </row>
    <row r="20" spans="1:48" s="64" customFormat="1" ht="15" customHeight="1" x14ac:dyDescent="0.25">
      <c r="A20" s="64" t="str">
        <f t="shared" si="0"/>
        <v>6ANDRE</v>
      </c>
      <c r="B20" s="352">
        <v>516</v>
      </c>
      <c r="C20" s="114" t="s">
        <v>553</v>
      </c>
      <c r="D20" s="114" t="str">
        <f>VLOOKUP(A20,Liste!$B$3:$O$1581,3,FALSE)</f>
        <v>Christian</v>
      </c>
      <c r="E20" s="114" t="str">
        <f>VLOOKUP(A20,Liste!$B$3:$O$1581,4,FALSE)</f>
        <v>ASPTT Chalon</v>
      </c>
      <c r="F20" s="114">
        <f>VLOOKUP(A20,Liste!$B$3:$O$1581,6,FALSE)</f>
        <v>71</v>
      </c>
      <c r="G20" s="115">
        <f>VLOOKUP(A20,Liste!$B$3:$O$1581,10,FALSE)</f>
        <v>0</v>
      </c>
      <c r="H20" s="104">
        <f>VLOOKUP(A20,Liste!$B$3:$O$1581,7,FALSE)</f>
        <v>6</v>
      </c>
      <c r="I20" s="104">
        <f>VLOOKUP(A20,Liste!$B$3:$O$1581,8,FALSE)</f>
        <v>0</v>
      </c>
      <c r="J20" s="116">
        <f>VLOOKUP(A20,Liste!$B$3:$O$1581,9,FALSE)</f>
        <v>0</v>
      </c>
      <c r="K20" s="94"/>
      <c r="L20" s="94"/>
      <c r="O20" s="94"/>
      <c r="P20" s="94"/>
      <c r="R20" s="106"/>
      <c r="S20" s="106"/>
      <c r="T20" s="94"/>
      <c r="U20" s="94"/>
      <c r="V20" s="94"/>
      <c r="W20" s="94"/>
      <c r="X20" s="94"/>
      <c r="Y20" s="94"/>
      <c r="Z20" s="95"/>
      <c r="AA20" s="95"/>
      <c r="AB20" s="95"/>
      <c r="AC20" s="95"/>
      <c r="AD20" s="95"/>
      <c r="AE20" s="95"/>
      <c r="AF20" s="95"/>
      <c r="AG20" s="95"/>
      <c r="AH20" s="95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6"/>
      <c r="AT20" s="97"/>
      <c r="AU20" s="97"/>
      <c r="AV20" s="97"/>
    </row>
    <row r="21" spans="1:48" s="64" customFormat="1" ht="15" customHeight="1" x14ac:dyDescent="0.25">
      <c r="A21" s="64" t="str">
        <f t="shared" si="0"/>
        <v>6VENANT</v>
      </c>
      <c r="B21" s="352">
        <v>519</v>
      </c>
      <c r="C21" s="114" t="s">
        <v>1490</v>
      </c>
      <c r="D21" s="114" t="str">
        <f>VLOOKUP(A21,Liste!$B$3:$O$1581,3,FALSE)</f>
        <v>Jean-Luc</v>
      </c>
      <c r="E21" s="114" t="str">
        <f>VLOOKUP(A21,Liste!$B$3:$O$1581,4,FALSE)</f>
        <v>Creusot VS</v>
      </c>
      <c r="F21" s="114">
        <f>VLOOKUP(A21,Liste!$B$3:$O$1581,6,FALSE)</f>
        <v>71</v>
      </c>
      <c r="G21" s="115">
        <f>VLOOKUP(A21,Liste!$B$3:$O$1581,10,FALSE)</f>
        <v>0</v>
      </c>
      <c r="H21" s="104">
        <f>VLOOKUP(A21,Liste!$B$3:$O$1581,7,FALSE)</f>
        <v>6</v>
      </c>
      <c r="I21" s="104">
        <f>VLOOKUP(A21,Liste!$B$3:$O$1581,8,FALSE)</f>
        <v>0</v>
      </c>
      <c r="J21" s="116">
        <f>VLOOKUP(A21,Liste!$B$3:$O$1581,9,FALSE)</f>
        <v>0</v>
      </c>
      <c r="K21" s="94"/>
      <c r="L21" s="94"/>
      <c r="O21" s="94"/>
      <c r="P21" s="94"/>
      <c r="R21" s="106"/>
      <c r="S21" s="106"/>
      <c r="T21" s="94"/>
      <c r="U21" s="94"/>
      <c r="V21" s="94"/>
      <c r="W21" s="94"/>
      <c r="X21" s="94"/>
      <c r="Y21" s="94"/>
      <c r="Z21" s="95"/>
      <c r="AA21" s="95"/>
      <c r="AB21" s="95"/>
      <c r="AC21" s="95"/>
      <c r="AD21" s="95"/>
      <c r="AE21" s="95"/>
      <c r="AF21" s="95"/>
      <c r="AG21" s="95"/>
      <c r="AH21" s="95"/>
      <c r="AI21" s="98"/>
      <c r="AJ21" s="98"/>
      <c r="AK21" s="98"/>
      <c r="AL21" s="98"/>
      <c r="AM21" s="98"/>
      <c r="AN21" s="98"/>
      <c r="AO21" s="98"/>
      <c r="AP21" s="98"/>
      <c r="AQ21" s="98"/>
      <c r="AR21" s="98"/>
      <c r="AS21" s="96"/>
      <c r="AT21" s="97"/>
      <c r="AU21" s="97"/>
      <c r="AV21" s="97"/>
    </row>
    <row r="22" spans="1:48" s="64" customFormat="1" ht="14.25" customHeight="1" x14ac:dyDescent="0.25">
      <c r="A22" s="64" t="str">
        <f t="shared" si="0"/>
        <v>6ROBINSON</v>
      </c>
      <c r="B22" s="352">
        <v>520</v>
      </c>
      <c r="C22" s="114" t="s">
        <v>1214</v>
      </c>
      <c r="D22" s="114" t="str">
        <f>VLOOKUP(A22,Liste!$B$3:$O$1581,3,FALSE)</f>
        <v>Kenneth</v>
      </c>
      <c r="E22" s="114" t="str">
        <f>VLOOKUP(A22,Liste!$B$3:$O$1581,4,FALSE)</f>
        <v>Joncy</v>
      </c>
      <c r="F22" s="114">
        <f>VLOOKUP(A22,Liste!$B$3:$O$1581,6,FALSE)</f>
        <v>71</v>
      </c>
      <c r="G22" s="115">
        <f>VLOOKUP(A22,Liste!$B$3:$O$1581,10,FALSE)</f>
        <v>0</v>
      </c>
      <c r="H22" s="104">
        <f>VLOOKUP(A22,Liste!$B$3:$O$1581,7,FALSE)</f>
        <v>6</v>
      </c>
      <c r="I22" s="104">
        <f>VLOOKUP(A22,Liste!$B$3:$O$1581,8,FALSE)</f>
        <v>0</v>
      </c>
      <c r="J22" s="116">
        <f>VLOOKUP(A22,Liste!$B$3:$O$1581,9,FALSE)</f>
        <v>0</v>
      </c>
      <c r="K22" s="94"/>
      <c r="L22" s="94"/>
      <c r="O22" s="94"/>
      <c r="P22" s="94"/>
      <c r="R22" s="106"/>
      <c r="S22" s="106"/>
      <c r="T22" s="94"/>
      <c r="U22" s="94"/>
      <c r="V22" s="94"/>
      <c r="W22" s="94"/>
      <c r="X22" s="94"/>
      <c r="Y22" s="94"/>
      <c r="Z22" s="95"/>
      <c r="AA22" s="95"/>
      <c r="AB22" s="95"/>
      <c r="AC22" s="95"/>
      <c r="AD22" s="95"/>
      <c r="AE22" s="95"/>
      <c r="AF22" s="95"/>
      <c r="AG22" s="95"/>
      <c r="AH22" s="95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96"/>
      <c r="AT22" s="97"/>
      <c r="AU22" s="97"/>
      <c r="AV22" s="97"/>
    </row>
    <row r="23" spans="1:48" s="64" customFormat="1" ht="15" hidden="1" customHeight="1" x14ac:dyDescent="0.25">
      <c r="A23" s="64" t="str">
        <f t="shared" si="0"/>
        <v>6COLIN</v>
      </c>
      <c r="B23" s="352">
        <v>3</v>
      </c>
      <c r="C23" s="114" t="s">
        <v>743</v>
      </c>
      <c r="D23" s="114" t="str">
        <f>VLOOKUP(A23,Liste!$B$3:$O$1581,3,FALSE)</f>
        <v>Michel</v>
      </c>
      <c r="E23" s="114" t="str">
        <f>VLOOKUP(A23,Liste!$B$3:$O$1581,4,FALSE)</f>
        <v>Flacé</v>
      </c>
      <c r="F23" s="114">
        <f>VLOOKUP(A23,Liste!$B$3:$O$1581,6,FALSE)</f>
        <v>71</v>
      </c>
      <c r="G23" s="115">
        <f>VLOOKUP(A23,Liste!$B$3:$O$1581,10,FALSE)</f>
        <v>0</v>
      </c>
      <c r="H23" s="104">
        <f>VLOOKUP(A23,Liste!$B$3:$O$1581,7,FALSE)</f>
        <v>6</v>
      </c>
      <c r="I23" s="104">
        <f>VLOOKUP(A23,Liste!$B$3:$O$1581,8,FALSE)</f>
        <v>0</v>
      </c>
      <c r="J23" s="116">
        <f>VLOOKUP(A23,Liste!$B$3:$O$1581,9,FALSE)</f>
        <v>0</v>
      </c>
      <c r="K23" s="94"/>
      <c r="L23" s="94"/>
      <c r="O23" s="94"/>
      <c r="P23" s="94"/>
      <c r="R23" s="106"/>
      <c r="S23" s="106"/>
      <c r="T23" s="94"/>
      <c r="U23" s="94"/>
      <c r="V23" s="94"/>
      <c r="W23" s="94"/>
      <c r="X23" s="94"/>
      <c r="Y23" s="94"/>
      <c r="Z23" s="95"/>
      <c r="AA23" s="95"/>
      <c r="AB23" s="95"/>
      <c r="AC23" s="95"/>
      <c r="AD23" s="95"/>
      <c r="AE23" s="95"/>
      <c r="AF23" s="95"/>
      <c r="AG23" s="95"/>
      <c r="AH23" s="95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6"/>
      <c r="AT23" s="97"/>
      <c r="AU23" s="97"/>
      <c r="AV23" s="97"/>
    </row>
    <row r="24" spans="1:48" s="64" customFormat="1" ht="15" customHeight="1" x14ac:dyDescent="0.25">
      <c r="B24" s="352"/>
      <c r="C24" s="114"/>
      <c r="D24" s="114"/>
      <c r="E24" s="114"/>
      <c r="F24" s="114"/>
      <c r="G24" s="115"/>
      <c r="H24" s="104"/>
      <c r="I24" s="104"/>
      <c r="J24" s="116"/>
      <c r="K24" s="94"/>
      <c r="L24" s="94"/>
      <c r="O24" s="94"/>
      <c r="P24" s="94"/>
      <c r="R24" s="106"/>
      <c r="S24" s="106"/>
      <c r="T24" s="94"/>
      <c r="U24" s="94"/>
      <c r="V24" s="94"/>
      <c r="W24" s="94"/>
      <c r="X24" s="94"/>
      <c r="Y24" s="94"/>
      <c r="Z24" s="95"/>
      <c r="AA24" s="95"/>
      <c r="AB24" s="95"/>
      <c r="AC24" s="95"/>
      <c r="AD24" s="95"/>
      <c r="AE24" s="95"/>
      <c r="AF24" s="95"/>
      <c r="AG24" s="95"/>
      <c r="AH24" s="95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6"/>
      <c r="AT24" s="97"/>
      <c r="AU24" s="97"/>
      <c r="AV24" s="97"/>
    </row>
    <row r="25" spans="1:48" s="64" customFormat="1" ht="15" customHeight="1" x14ac:dyDescent="0.25">
      <c r="B25" s="352"/>
      <c r="C25" s="114"/>
      <c r="D25" s="114"/>
      <c r="E25" s="114"/>
      <c r="F25" s="114"/>
      <c r="G25" s="115"/>
      <c r="H25" s="104"/>
      <c r="I25" s="104"/>
      <c r="J25" s="116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5"/>
      <c r="AA25" s="95"/>
      <c r="AB25" s="95"/>
      <c r="AC25" s="95"/>
      <c r="AD25" s="95"/>
      <c r="AE25" s="95"/>
      <c r="AF25" s="95"/>
      <c r="AG25" s="95"/>
      <c r="AH25" s="95"/>
      <c r="AI25" s="98"/>
      <c r="AJ25" s="98"/>
      <c r="AK25" s="98"/>
      <c r="AL25" s="98"/>
      <c r="AM25" s="98"/>
      <c r="AN25" s="98"/>
      <c r="AO25" s="98"/>
      <c r="AP25" s="98"/>
      <c r="AQ25" s="98"/>
      <c r="AR25" s="98"/>
      <c r="AS25" s="96"/>
      <c r="AT25" s="97"/>
      <c r="AU25" s="97"/>
      <c r="AV25" s="97"/>
    </row>
    <row r="26" spans="1:48" ht="15" customHeight="1" x14ac:dyDescent="0.25">
      <c r="A26" s="64"/>
      <c r="B26" s="352"/>
      <c r="C26" s="114"/>
      <c r="D26" s="114"/>
      <c r="E26" s="114"/>
      <c r="F26" s="114"/>
      <c r="G26" s="115"/>
      <c r="H26" s="104"/>
      <c r="I26" s="104"/>
      <c r="J26" s="116"/>
    </row>
    <row r="27" spans="1:48" ht="15" customHeight="1" x14ac:dyDescent="0.25">
      <c r="A27" s="64"/>
      <c r="B27" s="352"/>
      <c r="C27" s="114"/>
      <c r="D27" s="114"/>
      <c r="E27" s="114"/>
      <c r="F27" s="114"/>
      <c r="G27" s="115"/>
      <c r="H27" s="104"/>
      <c r="I27" s="104"/>
      <c r="J27" s="116"/>
    </row>
    <row r="28" spans="1:48" ht="15" customHeight="1" x14ac:dyDescent="0.25">
      <c r="A28" s="64"/>
      <c r="B28" s="352"/>
      <c r="C28" s="114"/>
      <c r="D28" s="114"/>
      <c r="E28" s="114"/>
      <c r="F28" s="114"/>
      <c r="G28" s="115"/>
      <c r="H28" s="104"/>
      <c r="I28" s="104"/>
      <c r="J28" s="116"/>
    </row>
    <row r="29" spans="1:48" ht="15" customHeight="1" x14ac:dyDescent="0.25">
      <c r="A29" s="64"/>
      <c r="B29" s="352"/>
      <c r="C29" s="114"/>
      <c r="D29" s="114"/>
      <c r="E29" s="114"/>
      <c r="F29" s="114"/>
      <c r="G29" s="115"/>
      <c r="H29" s="104"/>
      <c r="I29" s="104"/>
      <c r="J29" s="116"/>
    </row>
    <row r="30" spans="1:48" ht="15" customHeight="1" x14ac:dyDescent="0.25">
      <c r="A30" s="64"/>
      <c r="B30" s="352"/>
      <c r="C30" s="114"/>
      <c r="D30" s="114"/>
      <c r="E30" s="114"/>
      <c r="F30" s="114"/>
      <c r="G30" s="115"/>
      <c r="H30" s="104"/>
      <c r="I30" s="104"/>
      <c r="J30" s="116"/>
    </row>
    <row r="31" spans="1:48" ht="15" customHeight="1" x14ac:dyDescent="0.25">
      <c r="A31" s="64"/>
      <c r="B31" s="352"/>
      <c r="C31" s="114"/>
      <c r="D31" s="114"/>
      <c r="E31" s="114"/>
      <c r="F31" s="114"/>
      <c r="G31" s="115"/>
      <c r="H31" s="104"/>
      <c r="I31" s="104"/>
      <c r="J31" s="116"/>
    </row>
    <row r="32" spans="1:48" ht="15" customHeight="1" x14ac:dyDescent="0.25">
      <c r="A32" s="64" t="str">
        <f t="shared" si="0"/>
        <v>6</v>
      </c>
      <c r="B32" s="352"/>
      <c r="C32" s="114"/>
      <c r="D32" s="114" t="e">
        <f>VLOOKUP(A32,Liste!$B$3:$O$1581,3,FALSE)</f>
        <v>#N/A</v>
      </c>
      <c r="E32" s="114" t="e">
        <f>VLOOKUP(A32,Liste!$B$3:$O$1581,4,FALSE)</f>
        <v>#N/A</v>
      </c>
      <c r="F32" s="114" t="e">
        <f>VLOOKUP(A32,Liste!$B$3:$O$1581,6,FALSE)</f>
        <v>#N/A</v>
      </c>
      <c r="G32" s="115" t="e">
        <f>VLOOKUP(A32,Liste!$B$3:$O$1581,10,FALSE)</f>
        <v>#N/A</v>
      </c>
      <c r="H32" s="104" t="e">
        <f>VLOOKUP(A32,Liste!$B$3:$O$1581,7,FALSE)</f>
        <v>#N/A</v>
      </c>
      <c r="I32" s="104" t="e">
        <f>VLOOKUP(A32,Liste!$B$3:$O$1581,8,FALSE)</f>
        <v>#N/A</v>
      </c>
      <c r="J32" s="116" t="e">
        <f>VLOOKUP(A32,Liste!$B$3:$O$1581,9,FALSE)</f>
        <v>#N/A</v>
      </c>
    </row>
    <row r="33" spans="1:10" ht="15" customHeight="1" x14ac:dyDescent="0.25">
      <c r="A33" s="64" t="str">
        <f t="shared" si="0"/>
        <v>6</v>
      </c>
      <c r="B33" s="352"/>
      <c r="C33" s="114"/>
      <c r="D33" s="114" t="e">
        <f>VLOOKUP(A33,Liste!$B$3:$O$1581,3,FALSE)</f>
        <v>#N/A</v>
      </c>
      <c r="E33" s="114" t="e">
        <f>VLOOKUP(A33,Liste!$B$3:$O$1581,4,FALSE)</f>
        <v>#N/A</v>
      </c>
      <c r="F33" s="114" t="e">
        <f>VLOOKUP(A33,Liste!$B$3:$O$1581,6,FALSE)</f>
        <v>#N/A</v>
      </c>
      <c r="G33" s="115" t="e">
        <f>VLOOKUP(A33,Liste!$B$3:$O$1581,10,FALSE)</f>
        <v>#N/A</v>
      </c>
      <c r="H33" s="104" t="e">
        <f>VLOOKUP(A33,Liste!$B$3:$O$1581,7,FALSE)</f>
        <v>#N/A</v>
      </c>
      <c r="I33" s="104" t="e">
        <f>VLOOKUP(A33,Liste!$B$3:$O$1581,8,FALSE)</f>
        <v>#N/A</v>
      </c>
      <c r="J33" s="116" t="e">
        <f>VLOOKUP(A33,Liste!$B$3:$O$1581,9,FALSE)</f>
        <v>#N/A</v>
      </c>
    </row>
    <row r="34" spans="1:10" ht="15" customHeight="1" x14ac:dyDescent="0.25">
      <c r="A34" s="64" t="str">
        <f t="shared" si="0"/>
        <v>6</v>
      </c>
      <c r="B34" s="352"/>
      <c r="C34" s="114"/>
      <c r="D34" s="114" t="e">
        <f>VLOOKUP(A34,Liste!$B$3:$O$1581,3,FALSE)</f>
        <v>#N/A</v>
      </c>
      <c r="E34" s="114" t="e">
        <f>VLOOKUP(A34,Liste!$B$3:$O$1581,4,FALSE)</f>
        <v>#N/A</v>
      </c>
      <c r="F34" s="114" t="e">
        <f>VLOOKUP(A34,Liste!$B$3:$O$1581,6,FALSE)</f>
        <v>#N/A</v>
      </c>
      <c r="G34" s="115" t="e">
        <f>VLOOKUP(A34,Liste!$B$3:$O$1581,10,FALSE)</f>
        <v>#N/A</v>
      </c>
      <c r="H34" s="104" t="e">
        <f>VLOOKUP(A34,Liste!$B$3:$O$1581,7,FALSE)</f>
        <v>#N/A</v>
      </c>
      <c r="I34" s="104" t="e">
        <f>VLOOKUP(A34,Liste!$B$3:$O$1581,8,FALSE)</f>
        <v>#N/A</v>
      </c>
      <c r="J34" s="116" t="e">
        <f>VLOOKUP(A34,Liste!$B$3:$O$1581,9,FALSE)</f>
        <v>#N/A</v>
      </c>
    </row>
    <row r="35" spans="1:10" ht="15" customHeight="1" x14ac:dyDescent="0.25">
      <c r="A35" s="64" t="str">
        <f t="shared" si="0"/>
        <v>6</v>
      </c>
      <c r="B35" s="352"/>
      <c r="C35" s="114"/>
      <c r="D35" s="114" t="e">
        <f>VLOOKUP(A35,Liste!$B$3:$O$1581,3,FALSE)</f>
        <v>#N/A</v>
      </c>
      <c r="E35" s="114" t="e">
        <f>VLOOKUP(A35,Liste!$B$3:$O$1581,4,FALSE)</f>
        <v>#N/A</v>
      </c>
      <c r="F35" s="114" t="e">
        <f>VLOOKUP(A35,Liste!$B$3:$O$1581,6,FALSE)</f>
        <v>#N/A</v>
      </c>
      <c r="G35" s="115" t="e">
        <f>VLOOKUP(A35,Liste!$B$3:$O$1581,10,FALSE)</f>
        <v>#N/A</v>
      </c>
      <c r="H35" s="104" t="e">
        <f>VLOOKUP(A35,Liste!$B$3:$O$1581,7,FALSE)</f>
        <v>#N/A</v>
      </c>
      <c r="I35" s="104" t="e">
        <f>VLOOKUP(A35,Liste!$B$3:$O$1581,8,FALSE)</f>
        <v>#N/A</v>
      </c>
      <c r="J35" s="116" t="e">
        <f>VLOOKUP(A35,Liste!$B$3:$O$1581,9,FALSE)</f>
        <v>#N/A</v>
      </c>
    </row>
    <row r="36" spans="1:10" ht="15" customHeight="1" x14ac:dyDescent="0.25">
      <c r="A36" s="64" t="str">
        <f t="shared" si="0"/>
        <v>6</v>
      </c>
      <c r="B36" s="352"/>
      <c r="C36" s="114"/>
      <c r="D36" s="114" t="e">
        <f>VLOOKUP(A36,Liste!$B$3:$O$1581,3,FALSE)</f>
        <v>#N/A</v>
      </c>
      <c r="E36" s="114" t="e">
        <f>VLOOKUP(A36,Liste!$B$3:$O$1581,4,FALSE)</f>
        <v>#N/A</v>
      </c>
      <c r="F36" s="114" t="e">
        <f>VLOOKUP(A36,Liste!$B$3:$O$1581,6,FALSE)</f>
        <v>#N/A</v>
      </c>
      <c r="G36" s="115" t="e">
        <f>VLOOKUP(A36,Liste!$B$3:$O$1581,10,FALSE)</f>
        <v>#N/A</v>
      </c>
      <c r="H36" s="104" t="e">
        <f>VLOOKUP(A36,Liste!$B$3:$O$1581,7,FALSE)</f>
        <v>#N/A</v>
      </c>
      <c r="I36" s="104" t="e">
        <f>VLOOKUP(A36,Liste!$B$3:$O$1581,8,FALSE)</f>
        <v>#N/A</v>
      </c>
      <c r="J36" s="116" t="e">
        <f>VLOOKUP(A36,Liste!$B$3:$O$1581,9,FALSE)</f>
        <v>#N/A</v>
      </c>
    </row>
    <row r="37" spans="1:10" ht="15" customHeight="1" x14ac:dyDescent="0.25">
      <c r="A37" s="64" t="str">
        <f t="shared" si="0"/>
        <v>6</v>
      </c>
      <c r="B37" s="352"/>
      <c r="C37" s="114"/>
      <c r="D37" s="114" t="e">
        <f>VLOOKUP(A37,Liste!$B$3:$O$1581,3,FALSE)</f>
        <v>#N/A</v>
      </c>
      <c r="E37" s="114" t="e">
        <f>VLOOKUP(A37,Liste!$B$3:$O$1581,4,FALSE)</f>
        <v>#N/A</v>
      </c>
      <c r="F37" s="114" t="e">
        <f>VLOOKUP(A37,Liste!$B$3:$O$1581,6,FALSE)</f>
        <v>#N/A</v>
      </c>
      <c r="G37" s="115" t="e">
        <f>VLOOKUP(A37,Liste!$B$3:$O$1581,10,FALSE)</f>
        <v>#N/A</v>
      </c>
      <c r="H37" s="104" t="e">
        <f>VLOOKUP(A37,Liste!$B$3:$O$1581,7,FALSE)</f>
        <v>#N/A</v>
      </c>
      <c r="I37" s="104" t="e">
        <f>VLOOKUP(A37,Liste!$B$3:$O$1581,8,FALSE)</f>
        <v>#N/A</v>
      </c>
      <c r="J37" s="116" t="e">
        <f>VLOOKUP(A37,Liste!$B$3:$O$1581,9,FALSE)</f>
        <v>#N/A</v>
      </c>
    </row>
    <row r="38" spans="1:10" ht="15" customHeight="1" x14ac:dyDescent="0.25">
      <c r="A38" s="64" t="str">
        <f t="shared" si="0"/>
        <v>6</v>
      </c>
      <c r="B38" s="352"/>
      <c r="C38" s="114"/>
      <c r="D38" s="114" t="e">
        <f>VLOOKUP(A38,Liste!$B$3:$O$1581,3,FALSE)</f>
        <v>#N/A</v>
      </c>
      <c r="E38" s="114" t="e">
        <f>VLOOKUP(A38,Liste!$B$3:$O$1581,4,FALSE)</f>
        <v>#N/A</v>
      </c>
      <c r="F38" s="114" t="e">
        <f>VLOOKUP(A38,Liste!$B$3:$O$1581,6,FALSE)</f>
        <v>#N/A</v>
      </c>
      <c r="G38" s="115" t="e">
        <f>VLOOKUP(A38,Liste!$B$3:$O$1581,10,FALSE)</f>
        <v>#N/A</v>
      </c>
      <c r="H38" s="104" t="e">
        <f>VLOOKUP(A38,Liste!$B$3:$O$1581,7,FALSE)</f>
        <v>#N/A</v>
      </c>
      <c r="I38" s="104" t="e">
        <f>VLOOKUP(A38,Liste!$B$3:$O$1581,8,FALSE)</f>
        <v>#N/A</v>
      </c>
      <c r="J38" s="116" t="e">
        <f>VLOOKUP(A38,Liste!$B$3:$O$1581,9,FALSE)</f>
        <v>#N/A</v>
      </c>
    </row>
    <row r="39" spans="1:10" ht="15" customHeight="1" x14ac:dyDescent="0.25">
      <c r="A39" s="64" t="str">
        <f t="shared" si="0"/>
        <v>6</v>
      </c>
      <c r="B39" s="352"/>
      <c r="C39" s="114"/>
      <c r="D39" s="114" t="e">
        <f>VLOOKUP(A39,Liste!$B$3:$O$1581,3,FALSE)</f>
        <v>#N/A</v>
      </c>
      <c r="E39" s="114" t="e">
        <f>VLOOKUP(A39,Liste!$B$3:$O$1581,4,FALSE)</f>
        <v>#N/A</v>
      </c>
      <c r="F39" s="114" t="e">
        <f>VLOOKUP(A39,Liste!$B$3:$O$1581,6,FALSE)</f>
        <v>#N/A</v>
      </c>
      <c r="G39" s="115" t="e">
        <f>VLOOKUP(A39,Liste!$B$3:$O$1581,10,FALSE)</f>
        <v>#N/A</v>
      </c>
      <c r="H39" s="104" t="e">
        <f>VLOOKUP(A39,Liste!$B$3:$O$1581,7,FALSE)</f>
        <v>#N/A</v>
      </c>
      <c r="I39" s="104" t="e">
        <f>VLOOKUP(A39,Liste!$B$3:$O$1581,8,FALSE)</f>
        <v>#N/A</v>
      </c>
      <c r="J39" s="116" t="e">
        <f>VLOOKUP(A39,Liste!$B$3:$O$1581,9,FALSE)</f>
        <v>#N/A</v>
      </c>
    </row>
    <row r="40" spans="1:10" ht="15" customHeight="1" x14ac:dyDescent="0.25">
      <c r="A40" s="64" t="str">
        <f t="shared" si="0"/>
        <v>6</v>
      </c>
      <c r="B40" s="352"/>
      <c r="C40" s="114"/>
      <c r="D40" s="114" t="e">
        <f>VLOOKUP(A40,Liste!$B$3:$O$1581,3,FALSE)</f>
        <v>#N/A</v>
      </c>
      <c r="E40" s="114" t="e">
        <f>VLOOKUP(A40,Liste!$B$3:$O$1581,4,FALSE)</f>
        <v>#N/A</v>
      </c>
      <c r="F40" s="114" t="e">
        <f>VLOOKUP(A40,Liste!$B$3:$O$1581,6,FALSE)</f>
        <v>#N/A</v>
      </c>
      <c r="G40" s="115" t="e">
        <f>VLOOKUP(A40,Liste!$B$3:$O$1581,10,FALSE)</f>
        <v>#N/A</v>
      </c>
      <c r="H40" s="104" t="e">
        <f>VLOOKUP(A40,Liste!$B$3:$O$1581,7,FALSE)</f>
        <v>#N/A</v>
      </c>
      <c r="I40" s="104" t="e">
        <f>VLOOKUP(A40,Liste!$B$3:$O$1581,8,FALSE)</f>
        <v>#N/A</v>
      </c>
      <c r="J40" s="116" t="e">
        <f>VLOOKUP(A40,Liste!$B$3:$O$1581,9,FALSE)</f>
        <v>#N/A</v>
      </c>
    </row>
    <row r="41" spans="1:10" ht="15" customHeight="1" x14ac:dyDescent="0.25">
      <c r="A41" s="64" t="str">
        <f t="shared" si="0"/>
        <v>6</v>
      </c>
      <c r="B41" s="352"/>
      <c r="C41" s="114"/>
      <c r="D41" s="114" t="e">
        <f>VLOOKUP(A41,Liste!$B$3:$O$1581,3,FALSE)</f>
        <v>#N/A</v>
      </c>
      <c r="E41" s="114" t="e">
        <f>VLOOKUP(A41,Liste!$B$3:$O$1581,4,FALSE)</f>
        <v>#N/A</v>
      </c>
      <c r="F41" s="114" t="e">
        <f>VLOOKUP(A41,Liste!$B$3:$O$1581,6,FALSE)</f>
        <v>#N/A</v>
      </c>
      <c r="G41" s="115" t="e">
        <f>VLOOKUP(A41,Liste!$B$3:$O$1581,10,FALSE)</f>
        <v>#N/A</v>
      </c>
      <c r="H41" s="104" t="e">
        <f>VLOOKUP(A41,Liste!$B$3:$O$1581,7,FALSE)</f>
        <v>#N/A</v>
      </c>
      <c r="I41" s="104" t="e">
        <f>VLOOKUP(A41,Liste!$B$3:$O$1581,8,FALSE)</f>
        <v>#N/A</v>
      </c>
      <c r="J41" s="116" t="e">
        <f>VLOOKUP(A41,Liste!$B$3:$O$1581,9,FALSE)</f>
        <v>#N/A</v>
      </c>
    </row>
    <row r="42" spans="1:10" ht="15" customHeight="1" x14ac:dyDescent="0.25">
      <c r="A42" s="64" t="str">
        <f t="shared" si="0"/>
        <v>6</v>
      </c>
      <c r="B42" s="352"/>
      <c r="C42" s="114"/>
      <c r="D42" s="114" t="e">
        <f>VLOOKUP(A42,Liste!$B$3:$O$1581,3,FALSE)</f>
        <v>#N/A</v>
      </c>
      <c r="E42" s="114" t="e">
        <f>VLOOKUP(A42,Liste!$B$3:$O$1581,4,FALSE)</f>
        <v>#N/A</v>
      </c>
      <c r="F42" s="114" t="e">
        <f>VLOOKUP(A42,Liste!$B$3:$O$1581,6,FALSE)</f>
        <v>#N/A</v>
      </c>
      <c r="G42" s="115" t="e">
        <f>VLOOKUP(A42,Liste!$B$3:$O$1581,10,FALSE)</f>
        <v>#N/A</v>
      </c>
      <c r="H42" s="104" t="e">
        <f>VLOOKUP(A42,Liste!$B$3:$O$1581,7,FALSE)</f>
        <v>#N/A</v>
      </c>
      <c r="I42" s="104" t="e">
        <f>VLOOKUP(A42,Liste!$B$3:$O$1581,8,FALSE)</f>
        <v>#N/A</v>
      </c>
      <c r="J42" s="116" t="e">
        <f>VLOOKUP(A42,Liste!$B$3:$O$1581,9,FALSE)</f>
        <v>#N/A</v>
      </c>
    </row>
    <row r="43" spans="1:10" ht="15" customHeight="1" x14ac:dyDescent="0.25">
      <c r="A43" s="64" t="str">
        <f t="shared" si="0"/>
        <v>6</v>
      </c>
      <c r="B43" s="352"/>
      <c r="C43" s="114"/>
      <c r="D43" s="114" t="e">
        <f>VLOOKUP(A43,Liste!$B$3:$O$1581,3,FALSE)</f>
        <v>#N/A</v>
      </c>
      <c r="E43" s="114" t="e">
        <f>VLOOKUP(A43,Liste!$B$3:$O$1581,4,FALSE)</f>
        <v>#N/A</v>
      </c>
      <c r="F43" s="114" t="e">
        <f>VLOOKUP(A43,Liste!$B$3:$O$1581,6,FALSE)</f>
        <v>#N/A</v>
      </c>
      <c r="G43" s="115" t="e">
        <f>VLOOKUP(A43,Liste!$B$3:$O$1581,10,FALSE)</f>
        <v>#N/A</v>
      </c>
      <c r="H43" s="104" t="e">
        <f>VLOOKUP(A43,Liste!$B$3:$O$1581,7,FALSE)</f>
        <v>#N/A</v>
      </c>
      <c r="I43" s="104" t="e">
        <f>VLOOKUP(A43,Liste!$B$3:$O$1581,8,FALSE)</f>
        <v>#N/A</v>
      </c>
      <c r="J43" s="116" t="e">
        <f>VLOOKUP(A43,Liste!$B$3:$O$1581,9,FALSE)</f>
        <v>#N/A</v>
      </c>
    </row>
    <row r="44" spans="1:10" ht="15" customHeight="1" x14ac:dyDescent="0.25">
      <c r="A44" s="64" t="str">
        <f t="shared" si="0"/>
        <v>6</v>
      </c>
      <c r="B44" s="352"/>
      <c r="C44" s="114"/>
      <c r="D44" s="114" t="e">
        <f>VLOOKUP(A44,Liste!$B$3:$O$1581,3,FALSE)</f>
        <v>#N/A</v>
      </c>
      <c r="E44" s="114" t="e">
        <f>VLOOKUP(A44,Liste!$B$3:$O$1581,4,FALSE)</f>
        <v>#N/A</v>
      </c>
      <c r="F44" s="114" t="e">
        <f>VLOOKUP(A44,Liste!$B$3:$O$1581,6,FALSE)</f>
        <v>#N/A</v>
      </c>
      <c r="G44" s="115" t="e">
        <f>VLOOKUP(A44,Liste!$B$3:$O$1581,10,FALSE)</f>
        <v>#N/A</v>
      </c>
      <c r="H44" s="104" t="e">
        <f>VLOOKUP(A44,Liste!$B$3:$O$1581,7,FALSE)</f>
        <v>#N/A</v>
      </c>
      <c r="I44" s="104" t="e">
        <f>VLOOKUP(A44,Liste!$B$3:$O$1581,8,FALSE)</f>
        <v>#N/A</v>
      </c>
      <c r="J44" s="116" t="e">
        <f>VLOOKUP(A44,Liste!$B$3:$O$1581,9,FALSE)</f>
        <v>#N/A</v>
      </c>
    </row>
    <row r="45" spans="1:10" ht="15" customHeight="1" x14ac:dyDescent="0.25">
      <c r="A45" s="64" t="str">
        <f t="shared" si="0"/>
        <v>6</v>
      </c>
      <c r="B45" s="352"/>
      <c r="C45" s="114"/>
      <c r="D45" s="114" t="e">
        <f>VLOOKUP(A45,Liste!$B$3:$O$1581,3,FALSE)</f>
        <v>#N/A</v>
      </c>
      <c r="E45" s="114" t="e">
        <f>VLOOKUP(A45,Liste!$B$3:$O$1581,4,FALSE)</f>
        <v>#N/A</v>
      </c>
      <c r="F45" s="114" t="e">
        <f>VLOOKUP(A45,Liste!$B$3:$O$1581,6,FALSE)</f>
        <v>#N/A</v>
      </c>
      <c r="G45" s="115" t="e">
        <f>VLOOKUP(A45,Liste!$B$3:$O$1581,10,FALSE)</f>
        <v>#N/A</v>
      </c>
      <c r="H45" s="104" t="e">
        <f>VLOOKUP(A45,Liste!$B$3:$O$1581,7,FALSE)</f>
        <v>#N/A</v>
      </c>
      <c r="I45" s="104" t="e">
        <f>VLOOKUP(A45,Liste!$B$3:$O$1581,8,FALSE)</f>
        <v>#N/A</v>
      </c>
      <c r="J45" s="116" t="e">
        <f>VLOOKUP(A45,Liste!$B$3:$O$1581,9,FALSE)</f>
        <v>#N/A</v>
      </c>
    </row>
    <row r="46" spans="1:10" ht="15" customHeight="1" x14ac:dyDescent="0.25">
      <c r="A46" s="64" t="str">
        <f t="shared" si="0"/>
        <v>6</v>
      </c>
      <c r="B46" s="352"/>
      <c r="C46" s="114"/>
      <c r="D46" s="114" t="e">
        <f>VLOOKUP(A46,Liste!$B$3:$O$1581,3,FALSE)</f>
        <v>#N/A</v>
      </c>
      <c r="E46" s="114" t="e">
        <f>VLOOKUP(A46,Liste!$B$3:$O$1581,4,FALSE)</f>
        <v>#N/A</v>
      </c>
      <c r="F46" s="114" t="e">
        <f>VLOOKUP(A46,Liste!$B$3:$O$1581,6,FALSE)</f>
        <v>#N/A</v>
      </c>
      <c r="G46" s="115" t="e">
        <f>VLOOKUP(A46,Liste!$B$3:$O$1581,10,FALSE)</f>
        <v>#N/A</v>
      </c>
      <c r="H46" s="104" t="e">
        <f>VLOOKUP(A46,Liste!$B$3:$O$1581,7,FALSE)</f>
        <v>#N/A</v>
      </c>
      <c r="I46" s="104" t="e">
        <f>VLOOKUP(A46,Liste!$B$3:$O$1581,8,FALSE)</f>
        <v>#N/A</v>
      </c>
      <c r="J46" s="116" t="e">
        <f>VLOOKUP(A46,Liste!$B$3:$O$1581,9,FALSE)</f>
        <v>#N/A</v>
      </c>
    </row>
    <row r="47" spans="1:10" ht="15" customHeight="1" x14ac:dyDescent="0.25">
      <c r="A47" s="64" t="str">
        <f t="shared" si="0"/>
        <v>6</v>
      </c>
      <c r="B47" s="352"/>
      <c r="C47" s="114"/>
      <c r="D47" s="114" t="e">
        <f>VLOOKUP(A47,Liste!$B$3:$O$1581,3,FALSE)</f>
        <v>#N/A</v>
      </c>
      <c r="E47" s="114" t="e">
        <f>VLOOKUP(A47,Liste!$B$3:$O$1581,4,FALSE)</f>
        <v>#N/A</v>
      </c>
      <c r="F47" s="114" t="e">
        <f>VLOOKUP(A47,Liste!$B$3:$O$1581,6,FALSE)</f>
        <v>#N/A</v>
      </c>
      <c r="G47" s="115" t="e">
        <f>VLOOKUP(A47,Liste!$B$3:$O$1581,10,FALSE)</f>
        <v>#N/A</v>
      </c>
      <c r="H47" s="104" t="e">
        <f>VLOOKUP(A47,Liste!$B$3:$O$1581,7,FALSE)</f>
        <v>#N/A</v>
      </c>
      <c r="I47" s="104" t="e">
        <f>VLOOKUP(A47,Liste!$B$3:$O$1581,8,FALSE)</f>
        <v>#N/A</v>
      </c>
      <c r="J47" s="116" t="e">
        <f>VLOOKUP(A47,Liste!$B$3:$O$1581,9,FALSE)</f>
        <v>#N/A</v>
      </c>
    </row>
    <row r="48" spans="1:10" ht="15" customHeight="1" x14ac:dyDescent="0.25">
      <c r="A48" s="64" t="str">
        <f t="shared" si="0"/>
        <v>6</v>
      </c>
      <c r="B48" s="352"/>
      <c r="C48" s="114"/>
      <c r="D48" s="114" t="e">
        <f>VLOOKUP(A48,Liste!$B$3:$O$1581,3,FALSE)</f>
        <v>#N/A</v>
      </c>
      <c r="E48" s="114" t="e">
        <f>VLOOKUP(A48,Liste!$B$3:$O$1581,4,FALSE)</f>
        <v>#N/A</v>
      </c>
      <c r="F48" s="114" t="e">
        <f>VLOOKUP(A48,Liste!$B$3:$O$1581,6,FALSE)</f>
        <v>#N/A</v>
      </c>
      <c r="G48" s="115" t="e">
        <f>VLOOKUP(A48,Liste!$B$3:$O$1581,10,FALSE)</f>
        <v>#N/A</v>
      </c>
      <c r="H48" s="104" t="e">
        <f>VLOOKUP(A48,Liste!$B$3:$O$1581,7,FALSE)</f>
        <v>#N/A</v>
      </c>
      <c r="I48" s="104" t="e">
        <f>VLOOKUP(A48,Liste!$B$3:$O$1581,8,FALSE)</f>
        <v>#N/A</v>
      </c>
      <c r="J48" s="116" t="e">
        <f>VLOOKUP(A48,Liste!$B$3:$O$1581,9,FALSE)</f>
        <v>#N/A</v>
      </c>
    </row>
    <row r="49" spans="1:10" ht="15" customHeight="1" x14ac:dyDescent="0.25">
      <c r="A49" s="64" t="str">
        <f t="shared" si="0"/>
        <v>6</v>
      </c>
      <c r="B49" s="352"/>
      <c r="C49" s="114"/>
      <c r="D49" s="114" t="e">
        <f>VLOOKUP(A49,Liste!$B$3:$O$1581,3,FALSE)</f>
        <v>#N/A</v>
      </c>
      <c r="E49" s="114" t="e">
        <f>VLOOKUP(A49,Liste!$B$3:$O$1581,4,FALSE)</f>
        <v>#N/A</v>
      </c>
      <c r="F49" s="114" t="e">
        <f>VLOOKUP(A49,Liste!$B$3:$O$1581,6,FALSE)</f>
        <v>#N/A</v>
      </c>
      <c r="G49" s="115" t="e">
        <f>VLOOKUP(A49,Liste!$B$3:$O$1581,10,FALSE)</f>
        <v>#N/A</v>
      </c>
      <c r="H49" s="104" t="e">
        <f>VLOOKUP(A49,Liste!$B$3:$O$1581,7,FALSE)</f>
        <v>#N/A</v>
      </c>
      <c r="I49" s="104" t="e">
        <f>VLOOKUP(A49,Liste!$B$3:$O$1581,8,FALSE)</f>
        <v>#N/A</v>
      </c>
      <c r="J49" s="116" t="e">
        <f>VLOOKUP(A49,Liste!$B$3:$O$1581,9,FALSE)</f>
        <v>#N/A</v>
      </c>
    </row>
    <row r="50" spans="1:10" ht="15" customHeight="1" x14ac:dyDescent="0.25">
      <c r="A50" s="64" t="str">
        <f t="shared" si="0"/>
        <v>6</v>
      </c>
      <c r="B50" s="352"/>
      <c r="C50" s="114"/>
      <c r="D50" s="114" t="e">
        <f>VLOOKUP(A50,Liste!$B$3:$O$1581,3,FALSE)</f>
        <v>#N/A</v>
      </c>
      <c r="E50" s="114" t="e">
        <f>VLOOKUP(A50,Liste!$B$3:$O$1581,4,FALSE)</f>
        <v>#N/A</v>
      </c>
      <c r="F50" s="114" t="e">
        <f>VLOOKUP(A50,Liste!$B$3:$O$1581,6,FALSE)</f>
        <v>#N/A</v>
      </c>
      <c r="G50" s="115" t="e">
        <f>VLOOKUP(A50,Liste!$B$3:$O$1581,10,FALSE)</f>
        <v>#N/A</v>
      </c>
      <c r="H50" s="104" t="e">
        <f>VLOOKUP(A50,Liste!$B$3:$O$1581,7,FALSE)</f>
        <v>#N/A</v>
      </c>
      <c r="I50" s="104" t="e">
        <f>VLOOKUP(A50,Liste!$B$3:$O$1581,8,FALSE)</f>
        <v>#N/A</v>
      </c>
      <c r="J50" s="116" t="e">
        <f>VLOOKUP(A50,Liste!$B$3:$O$1581,9,FALSE)</f>
        <v>#N/A</v>
      </c>
    </row>
    <row r="51" spans="1:10" ht="15" customHeight="1" x14ac:dyDescent="0.25">
      <c r="A51" s="64" t="str">
        <f t="shared" si="0"/>
        <v>6</v>
      </c>
      <c r="B51" s="352"/>
      <c r="C51" s="114"/>
      <c r="D51" s="114" t="e">
        <f>VLOOKUP(A51,Liste!$B$3:$O$1581,3,FALSE)</f>
        <v>#N/A</v>
      </c>
      <c r="E51" s="114" t="e">
        <f>VLOOKUP(A51,Liste!$B$3:$O$1581,4,FALSE)</f>
        <v>#N/A</v>
      </c>
      <c r="F51" s="114" t="e">
        <f>VLOOKUP(A51,Liste!$B$3:$O$1581,6,FALSE)</f>
        <v>#N/A</v>
      </c>
      <c r="G51" s="115" t="e">
        <f>VLOOKUP(A51,Liste!$B$3:$O$1581,10,FALSE)</f>
        <v>#N/A</v>
      </c>
      <c r="H51" s="104" t="e">
        <f>VLOOKUP(A51,Liste!$B$3:$O$1581,7,FALSE)</f>
        <v>#N/A</v>
      </c>
      <c r="I51" s="104" t="e">
        <f>VLOOKUP(A51,Liste!$B$3:$O$1581,8,FALSE)</f>
        <v>#N/A</v>
      </c>
      <c r="J51" s="116" t="e">
        <f>VLOOKUP(A51,Liste!$B$3:$O$1581,9,FALSE)</f>
        <v>#N/A</v>
      </c>
    </row>
    <row r="52" spans="1:10" ht="15" customHeight="1" x14ac:dyDescent="0.25">
      <c r="A52" s="64" t="str">
        <f t="shared" si="0"/>
        <v>6</v>
      </c>
      <c r="B52" s="352"/>
      <c r="C52" s="114"/>
      <c r="D52" s="114" t="e">
        <f>VLOOKUP(A52,Liste!$B$3:$O$1581,3,FALSE)</f>
        <v>#N/A</v>
      </c>
      <c r="E52" s="114" t="e">
        <f>VLOOKUP(A52,Liste!$B$3:$O$1581,4,FALSE)</f>
        <v>#N/A</v>
      </c>
      <c r="F52" s="114" t="e">
        <f>VLOOKUP(A52,Liste!$B$3:$O$1581,6,FALSE)</f>
        <v>#N/A</v>
      </c>
      <c r="G52" s="115" t="e">
        <f>VLOOKUP(A52,Liste!$B$3:$O$1581,10,FALSE)</f>
        <v>#N/A</v>
      </c>
      <c r="H52" s="104" t="e">
        <f>VLOOKUP(A52,Liste!$B$3:$O$1581,7,FALSE)</f>
        <v>#N/A</v>
      </c>
      <c r="I52" s="104" t="e">
        <f>VLOOKUP(A52,Liste!$B$3:$O$1581,8,FALSE)</f>
        <v>#N/A</v>
      </c>
      <c r="J52" s="116" t="e">
        <f>VLOOKUP(A52,Liste!$B$3:$O$1581,9,FALSE)</f>
        <v>#N/A</v>
      </c>
    </row>
    <row r="53" spans="1:10" ht="15" customHeight="1" x14ac:dyDescent="0.25">
      <c r="A53" s="64" t="str">
        <f t="shared" si="0"/>
        <v>6</v>
      </c>
      <c r="B53" s="352"/>
      <c r="C53" s="114"/>
      <c r="D53" s="114" t="e">
        <f>VLOOKUP(A53,Liste!$B$3:$O$1581,3,FALSE)</f>
        <v>#N/A</v>
      </c>
      <c r="E53" s="114" t="e">
        <f>VLOOKUP(A53,Liste!$B$3:$O$1581,4,FALSE)</f>
        <v>#N/A</v>
      </c>
      <c r="F53" s="114" t="e">
        <f>VLOOKUP(A53,Liste!$B$3:$O$1581,6,FALSE)</f>
        <v>#N/A</v>
      </c>
      <c r="G53" s="115" t="e">
        <f>VLOOKUP(A53,Liste!$B$3:$O$1581,10,FALSE)</f>
        <v>#N/A</v>
      </c>
      <c r="H53" s="104" t="e">
        <f>VLOOKUP(A53,Liste!$B$3:$O$1581,7,FALSE)</f>
        <v>#N/A</v>
      </c>
      <c r="I53" s="104" t="e">
        <f>VLOOKUP(A53,Liste!$B$3:$O$1581,8,FALSE)</f>
        <v>#N/A</v>
      </c>
      <c r="J53" s="116" t="e">
        <f>VLOOKUP(A53,Liste!$B$3:$O$1581,9,FALSE)</f>
        <v>#N/A</v>
      </c>
    </row>
    <row r="54" spans="1:10" ht="15" customHeight="1" x14ac:dyDescent="0.25">
      <c r="A54" s="64" t="str">
        <f t="shared" si="0"/>
        <v>6</v>
      </c>
      <c r="B54" s="352"/>
      <c r="C54" s="114"/>
      <c r="D54" s="114" t="e">
        <f>VLOOKUP(A54,Liste!$B$3:$O$1581,3,FALSE)</f>
        <v>#N/A</v>
      </c>
      <c r="E54" s="114" t="e">
        <f>VLOOKUP(A54,Liste!$B$3:$O$1581,4,FALSE)</f>
        <v>#N/A</v>
      </c>
      <c r="F54" s="114" t="e">
        <f>VLOOKUP(A54,Liste!$B$3:$O$1581,6,FALSE)</f>
        <v>#N/A</v>
      </c>
      <c r="G54" s="115" t="e">
        <f>VLOOKUP(A54,Liste!$B$3:$O$1581,10,FALSE)</f>
        <v>#N/A</v>
      </c>
      <c r="H54" s="104" t="e">
        <f>VLOOKUP(A54,Liste!$B$3:$O$1581,7,FALSE)</f>
        <v>#N/A</v>
      </c>
      <c r="I54" s="104" t="e">
        <f>VLOOKUP(A54,Liste!$B$3:$O$1581,8,FALSE)</f>
        <v>#N/A</v>
      </c>
      <c r="J54" s="116" t="e">
        <f>VLOOKUP(A54,Liste!$B$3:$O$1581,9,FALSE)</f>
        <v>#N/A</v>
      </c>
    </row>
    <row r="55" spans="1:10" ht="15" customHeight="1" x14ac:dyDescent="0.25">
      <c r="A55" s="64" t="str">
        <f t="shared" si="0"/>
        <v>6</v>
      </c>
      <c r="B55" s="352"/>
      <c r="C55" s="114"/>
      <c r="D55" s="114" t="e">
        <f>VLOOKUP(A55,Liste!$B$3:$O$1581,3,FALSE)</f>
        <v>#N/A</v>
      </c>
      <c r="E55" s="114" t="e">
        <f>VLOOKUP(A55,Liste!$B$3:$O$1581,4,FALSE)</f>
        <v>#N/A</v>
      </c>
      <c r="F55" s="114" t="e">
        <f>VLOOKUP(A55,Liste!$B$3:$O$1581,6,FALSE)</f>
        <v>#N/A</v>
      </c>
      <c r="G55" s="115" t="e">
        <f>VLOOKUP(A55,Liste!$B$3:$O$1581,10,FALSE)</f>
        <v>#N/A</v>
      </c>
      <c r="H55" s="104" t="e">
        <f>VLOOKUP(A55,Liste!$B$3:$O$1581,7,FALSE)</f>
        <v>#N/A</v>
      </c>
      <c r="I55" s="104" t="e">
        <f>VLOOKUP(A55,Liste!$B$3:$O$1581,8,FALSE)</f>
        <v>#N/A</v>
      </c>
      <c r="J55" s="116" t="e">
        <f>VLOOKUP(A55,Liste!$B$3:$O$1581,9,FALSE)</f>
        <v>#N/A</v>
      </c>
    </row>
    <row r="56" spans="1:10" ht="15" customHeight="1" x14ac:dyDescent="0.25">
      <c r="A56" s="64" t="str">
        <f t="shared" si="0"/>
        <v>6</v>
      </c>
      <c r="B56" s="352"/>
      <c r="C56" s="110"/>
      <c r="D56" s="110" t="e">
        <f>VLOOKUP(A56,Liste!$B$3:$O$1581,3,FALSE)</f>
        <v>#N/A</v>
      </c>
      <c r="E56" s="110" t="e">
        <f>VLOOKUP(A56,Liste!$B$3:$O$1581,4,FALSE)</f>
        <v>#N/A</v>
      </c>
      <c r="F56" s="110" t="e">
        <f>VLOOKUP(A56,Liste!$B$3:$O$1581,6,FALSE)</f>
        <v>#N/A</v>
      </c>
      <c r="G56" s="111" t="e">
        <f>VLOOKUP(A56,Liste!$B$3:$O$1581,10,FALSE)</f>
        <v>#N/A</v>
      </c>
      <c r="H56" s="113" t="e">
        <f>VLOOKUP(A56,Liste!$B$3:$O$1581,7,FALSE)</f>
        <v>#N/A</v>
      </c>
      <c r="I56" s="113" t="e">
        <f>VLOOKUP(A56,Liste!$B$3:$O$1581,8,FALSE)</f>
        <v>#N/A</v>
      </c>
      <c r="J56" s="112" t="e">
        <f>VLOOKUP(A56,Liste!$B$3:$O$1581,9,FALSE)</f>
        <v>#N/A</v>
      </c>
    </row>
  </sheetData>
  <mergeCells count="9">
    <mergeCell ref="A1:J1"/>
    <mergeCell ref="B5:B6"/>
    <mergeCell ref="C5:C6"/>
    <mergeCell ref="D5:D6"/>
    <mergeCell ref="E5:E6"/>
    <mergeCell ref="F5:F6"/>
    <mergeCell ref="G5:J6"/>
    <mergeCell ref="F2:J3"/>
    <mergeCell ref="A3:D3"/>
  </mergeCells>
  <conditionalFormatting sqref="X7:Y25">
    <cfRule type="cellIs" dxfId="40" priority="10" operator="notEqual">
      <formula>"X"</formula>
    </cfRule>
  </conditionalFormatting>
  <conditionalFormatting sqref="Z7:AH25">
    <cfRule type="cellIs" dxfId="39" priority="8" operator="equal">
      <formula>0</formula>
    </cfRule>
    <cfRule type="cellIs" dxfId="38" priority="9" operator="greaterThan">
      <formula>0</formula>
    </cfRule>
  </conditionalFormatting>
  <conditionalFormatting sqref="C31:C46 C51:C56 C11:C26 C8:C9">
    <cfRule type="containsText" dxfId="37" priority="7" operator="containsText" text="#N/A">
      <formula>NOT(ISERROR(SEARCH("#N/A",C8)))</formula>
    </cfRule>
  </conditionalFormatting>
  <conditionalFormatting sqref="X7:AV25 N7:N9 C7:G56">
    <cfRule type="containsErrors" dxfId="36" priority="6">
      <formula>ISERROR(C7)</formula>
    </cfRule>
  </conditionalFormatting>
  <conditionalFormatting sqref="AS7:AS25">
    <cfRule type="containsText" dxfId="35" priority="5" operator="containsText" text="NON">
      <formula>NOT(ISERROR(SEARCH("NON",AS7)))</formula>
    </cfRule>
  </conditionalFormatting>
  <conditionalFormatting sqref="G7:J56">
    <cfRule type="cellIs" dxfId="34" priority="3" operator="equal">
      <formula>0</formula>
    </cfRule>
    <cfRule type="containsErrors" dxfId="33" priority="4">
      <formula>ISERROR(G7)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L57"/>
  <sheetViews>
    <sheetView zoomScaleNormal="100" workbookViewId="0">
      <pane ySplit="6" topLeftCell="A7" activePane="bottomLeft" state="frozen"/>
      <selection pane="bottomLeft" activeCell="A21" sqref="A21"/>
    </sheetView>
  </sheetViews>
  <sheetFormatPr baseColWidth="10" defaultRowHeight="15" x14ac:dyDescent="0.25"/>
  <cols>
    <col min="1" max="1" width="5" customWidth="1"/>
    <col min="2" max="2" width="5" hidden="1" customWidth="1"/>
    <col min="3" max="3" width="9" customWidth="1"/>
    <col min="4" max="4" width="19.85546875" customWidth="1"/>
    <col min="5" max="5" width="18" customWidth="1"/>
    <col min="6" max="6" width="28" customWidth="1"/>
    <col min="7" max="7" width="6.28515625" customWidth="1"/>
    <col min="8" max="11" width="2.5703125" customWidth="1"/>
    <col min="12" max="12" width="6.28515625" hidden="1" customWidth="1"/>
    <col min="13" max="13" width="8.42578125" style="129" customWidth="1"/>
    <col min="14" max="14" width="8.42578125" style="195" customWidth="1"/>
    <col min="15" max="15" width="8.42578125" customWidth="1"/>
    <col min="16" max="21" width="4.85546875" customWidth="1"/>
  </cols>
  <sheetData>
    <row r="1" spans="1:38" s="103" customFormat="1" ht="25.5" customHeight="1" thickTop="1" x14ac:dyDescent="0.25">
      <c r="A1" s="441" t="str">
        <f>Entete!B2</f>
        <v>CYCLO SAN MARTINOIS</v>
      </c>
      <c r="B1" s="441"/>
      <c r="C1" s="441"/>
      <c r="D1" s="441"/>
      <c r="E1" s="441"/>
      <c r="F1" s="441"/>
      <c r="G1" s="309"/>
      <c r="H1" s="309"/>
      <c r="I1" s="309"/>
      <c r="J1" s="309"/>
      <c r="K1" s="309"/>
      <c r="M1" s="432" t="s">
        <v>1445</v>
      </c>
      <c r="N1" s="433"/>
      <c r="O1" s="433"/>
      <c r="P1" s="433"/>
      <c r="Q1" s="434"/>
      <c r="R1" s="207"/>
      <c r="S1" s="207"/>
      <c r="T1" s="207"/>
      <c r="U1" s="207"/>
      <c r="V1" s="438" t="s">
        <v>1446</v>
      </c>
      <c r="W1" s="439"/>
      <c r="X1" s="440"/>
    </row>
    <row r="2" spans="1:38" s="103" customFormat="1" ht="18" customHeight="1" thickBot="1" x14ac:dyDescent="0.3">
      <c r="A2" s="441"/>
      <c r="B2" s="441"/>
      <c r="C2" s="441"/>
      <c r="D2" s="441"/>
      <c r="E2" s="441"/>
      <c r="F2" s="441"/>
      <c r="G2" s="309"/>
      <c r="H2" s="309"/>
      <c r="I2" s="309"/>
      <c r="J2" s="309"/>
      <c r="K2" s="309"/>
      <c r="M2" s="491">
        <f>FSGT6_Inscr!O3/(V3+W3/60+X3/36000)</f>
        <v>0</v>
      </c>
      <c r="N2" s="492"/>
      <c r="O2" s="492"/>
      <c r="P2" s="492"/>
      <c r="Q2" s="493"/>
      <c r="R2" s="208"/>
      <c r="S2" s="208"/>
      <c r="T2" s="208"/>
      <c r="U2" s="208"/>
      <c r="V2" s="294" t="s">
        <v>1344</v>
      </c>
      <c r="W2" s="295" t="s">
        <v>1345</v>
      </c>
      <c r="X2" s="296" t="s">
        <v>1346</v>
      </c>
    </row>
    <row r="3" spans="1:38" s="103" customFormat="1" ht="21.75" customHeight="1" thickTop="1" thickBot="1" x14ac:dyDescent="0.3">
      <c r="A3" s="231"/>
      <c r="B3" s="240"/>
      <c r="C3" s="231"/>
      <c r="D3" s="419" t="str">
        <f>Entete!B4</f>
        <v>TOUTENANT - GENERAL</v>
      </c>
      <c r="E3" s="488"/>
      <c r="F3" s="175" t="str">
        <f>Entete!B6</f>
        <v>23 JUIN 2013</v>
      </c>
      <c r="M3" s="494" t="s">
        <v>1447</v>
      </c>
      <c r="N3" s="193"/>
      <c r="V3" s="297"/>
      <c r="W3" s="298">
        <v>58</v>
      </c>
      <c r="X3" s="299">
        <v>0</v>
      </c>
    </row>
    <row r="4" spans="1:38" s="103" customFormat="1" ht="13.5" thickTop="1" x14ac:dyDescent="0.25">
      <c r="M4" s="495"/>
      <c r="N4" s="193"/>
    </row>
    <row r="5" spans="1:38" s="142" customFormat="1" ht="12.75" customHeight="1" x14ac:dyDescent="0.25">
      <c r="A5" s="442" t="s">
        <v>514</v>
      </c>
      <c r="B5" s="233"/>
      <c r="C5" s="408" t="s">
        <v>507</v>
      </c>
      <c r="D5" s="387" t="s">
        <v>295</v>
      </c>
      <c r="E5" s="389" t="s">
        <v>8</v>
      </c>
      <c r="F5" s="391" t="s">
        <v>0</v>
      </c>
      <c r="G5" s="393" t="s">
        <v>9</v>
      </c>
      <c r="H5" s="395" t="s">
        <v>513</v>
      </c>
      <c r="I5" s="396"/>
      <c r="J5" s="396"/>
      <c r="K5" s="397"/>
      <c r="L5" s="86"/>
      <c r="M5" s="489" t="s">
        <v>1337</v>
      </c>
      <c r="N5" s="209"/>
      <c r="O5" s="130"/>
      <c r="P5" s="87"/>
      <c r="Q5" s="87"/>
      <c r="R5" s="87"/>
      <c r="S5" s="87"/>
      <c r="T5" s="87"/>
      <c r="U5" s="87"/>
      <c r="V5" s="87"/>
      <c r="W5" s="87"/>
      <c r="X5" s="87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8"/>
      <c r="AJ5" s="91"/>
      <c r="AK5" s="89"/>
      <c r="AL5" s="90"/>
    </row>
    <row r="6" spans="1:38" s="142" customFormat="1" ht="12.75" x14ac:dyDescent="0.25">
      <c r="A6" s="443"/>
      <c r="B6" s="234"/>
      <c r="C6" s="409"/>
      <c r="D6" s="388"/>
      <c r="E6" s="390"/>
      <c r="F6" s="392"/>
      <c r="G6" s="394"/>
      <c r="H6" s="398"/>
      <c r="I6" s="399"/>
      <c r="J6" s="399"/>
      <c r="K6" s="400"/>
      <c r="L6" s="141"/>
      <c r="M6" s="490"/>
      <c r="N6" s="209"/>
      <c r="O6" s="130"/>
      <c r="P6" s="92"/>
      <c r="Q6" s="85"/>
      <c r="R6" s="85"/>
      <c r="S6" s="85"/>
      <c r="T6" s="85"/>
      <c r="U6" s="85"/>
      <c r="V6" s="85"/>
      <c r="W6" s="85"/>
      <c r="X6" s="85"/>
      <c r="Y6" s="93"/>
      <c r="Z6" s="85"/>
      <c r="AA6" s="85"/>
      <c r="AB6" s="85"/>
      <c r="AC6" s="85"/>
      <c r="AD6" s="85"/>
      <c r="AE6" s="85"/>
      <c r="AF6" s="85"/>
      <c r="AG6" s="85"/>
      <c r="AH6" s="85"/>
      <c r="AI6" s="88"/>
      <c r="AJ6" s="91"/>
      <c r="AK6" s="89"/>
      <c r="AL6" s="90"/>
    </row>
    <row r="7" spans="1:38" ht="15" customHeight="1" x14ac:dyDescent="0.25">
      <c r="A7" s="119">
        <v>1</v>
      </c>
      <c r="B7" s="256">
        <f t="shared" ref="B7:B56" si="0">IF(A7="A",0,IF(A7="NC",2,1))</f>
        <v>1</v>
      </c>
      <c r="C7" s="121">
        <v>515</v>
      </c>
      <c r="D7" s="121" t="str">
        <f>IF(ISERROR(VLOOKUP(C7,FSGT6_Inscr!$B$7:$K$99,2,FALSE))=TRUE,VLOOKUP(C7,FSGT_F_M_Inscr!$B$7:$K$85,2,FALSE),(VLOOKUP(C7,FSGT6_Inscr!$B$7:$K$99,2,FALSE)))</f>
        <v>BADOUX</v>
      </c>
      <c r="E7" s="121" t="str">
        <f>IF(ISERROR(VLOOKUP(C7,FSGT6_Inscr!$B$7:$K$99,3,FALSE))=TRUE,VLOOKUP(C7,FSGT_F_M_Inscr!$B$7:$K$85,3,FALSE),(VLOOKUP(C7,FSGT6_Inscr!$B$7:$K$99,3,FALSE)))</f>
        <v>Georges</v>
      </c>
      <c r="F7" s="121" t="str">
        <f>IF(ISERROR(VLOOKUP(C7,FSGT6_Inscr!$B$7:$K$99,4,FALSE))=TRUE,VLOOKUP(C7,FSGT_F_M_Inscr!$B$7:$K$85,4,FALSE),(VLOOKUP(C7,FSGT6_Inscr!$B$7:$K$99,4,FALSE)))</f>
        <v>ASPTT Chalon</v>
      </c>
      <c r="G7" s="121">
        <f>IF(ISERROR(VLOOKUP(C7,FSGT6_Inscr!$B$7:$K$99,5,FALSE))=TRUE,VLOOKUP(C7,FSGT_F_M_Inscr!$B$7:$K$85,5,FALSE),(VLOOKUP(C7,FSGT6_Inscr!$B$7:$K$99,5,FALSE)))</f>
        <v>71</v>
      </c>
      <c r="H7" s="121">
        <f>IF(ISERROR(VLOOKUP(C7,FSGT6_Inscr!$B$7:$K$99,6,FALSE))=TRUE,VLOOKUP(C7,FSGT_F_M_Inscr!$B$7:$K$85,6,FALSE),(VLOOKUP(C7,FSGT6_Inscr!$B$7:$K$99,6,FALSE)))</f>
        <v>0</v>
      </c>
      <c r="I7" s="121">
        <f>IF(ISERROR(VLOOKUP(C7,FSGT6_Inscr!$B$7:$K$99,7,FALSE))=TRUE,VLOOKUP(C7,FSGT_F_M_Inscr!$B$7:$K$85,7,FALSE),(VLOOKUP(C7,FSGT6_Inscr!$B$7:$K$99,7,FALSE)))</f>
        <v>6</v>
      </c>
      <c r="J7" s="121">
        <f>IF(ISERROR(VLOOKUP(C7,FSGT6_Inscr!$B$7:$K$99,8,FALSE))=TRUE,VLOOKUP(C7,FSGT_F_M_Inscr!$B$7:$K$85,8,FALSE),(VLOOKUP(C7,FSGT6_Inscr!$B$7:$K$99,8,FALSE)))</f>
        <v>0</v>
      </c>
      <c r="K7" s="121">
        <f>IF(ISERROR(VLOOKUP(C7,FSGT6_Inscr!$B$7:$K$99,9,FALSE))=TRUE,VLOOKUP(C7,FSGT_F_M_Inscr!$B$7:$K$85,9,FALSE),(VLOOKUP(C7,FSGT6_Inscr!$B$7:$K$99,9,FALSE)))</f>
        <v>0</v>
      </c>
      <c r="M7" s="210">
        <f>IF(AND(N7&lt;0,I7&gt;=6),0,N7)</f>
        <v>25</v>
      </c>
      <c r="N7" s="276">
        <f>IF(I7&gt;=6,25,0)</f>
        <v>25</v>
      </c>
      <c r="O7" s="130"/>
    </row>
    <row r="8" spans="1:38" x14ac:dyDescent="0.25">
      <c r="A8" s="121">
        <v>2</v>
      </c>
      <c r="B8" s="256">
        <f t="shared" si="0"/>
        <v>1</v>
      </c>
      <c r="C8" s="121">
        <v>519</v>
      </c>
      <c r="D8" s="121" t="str">
        <f>IF(ISERROR(VLOOKUP(C8,FSGT6_Inscr!$B$7:$K$99,2,FALSE))=TRUE,VLOOKUP(C8,FSGT_F_M_Inscr!$B$7:$K$85,2,FALSE),(VLOOKUP(C8,FSGT6_Inscr!$B$7:$K$99,2,FALSE)))</f>
        <v>VENANT</v>
      </c>
      <c r="E8" s="121" t="str">
        <f>IF(ISERROR(VLOOKUP(C8,FSGT6_Inscr!$B$7:$K$99,3,FALSE))=TRUE,VLOOKUP(C8,FSGT_F_M_Inscr!$B$7:$K$85,3,FALSE),(VLOOKUP(C8,FSGT6_Inscr!$B$7:$K$99,3,FALSE)))</f>
        <v>Jean-Luc</v>
      </c>
      <c r="F8" s="121" t="str">
        <f>IF(ISERROR(VLOOKUP(C8,FSGT6_Inscr!$B$7:$K$99,4,FALSE))=TRUE,VLOOKUP(C8,FSGT_F_M_Inscr!$B$7:$K$85,4,FALSE),(VLOOKUP(C8,FSGT6_Inscr!$B$7:$K$99,4,FALSE)))</f>
        <v>Creusot VS</v>
      </c>
      <c r="G8" s="121">
        <f>IF(ISERROR(VLOOKUP(C8,FSGT6_Inscr!$B$7:$K$99,5,FALSE))=TRUE,VLOOKUP(C8,FSGT_F_M_Inscr!$B$7:$K$85,5,FALSE),(VLOOKUP(C8,FSGT6_Inscr!$B$7:$K$99,5,FALSE)))</f>
        <v>71</v>
      </c>
      <c r="H8" s="121">
        <f>IF(ISERROR(VLOOKUP(C8,FSGT6_Inscr!$B$7:$K$99,6,FALSE))=TRUE,VLOOKUP(C8,FSGT_F_M_Inscr!$B$7:$K$85,6,FALSE),(VLOOKUP(C8,FSGT6_Inscr!$B$7:$K$99,6,FALSE)))</f>
        <v>0</v>
      </c>
      <c r="I8" s="121">
        <f>IF(ISERROR(VLOOKUP(C8,FSGT6_Inscr!$B$7:$K$99,7,FALSE))=TRUE,VLOOKUP(C8,FSGT_F_M_Inscr!$B$7:$K$85,7,FALSE),(VLOOKUP(C8,FSGT6_Inscr!$B$7:$K$99,7,FALSE)))</f>
        <v>6</v>
      </c>
      <c r="J8" s="121">
        <f>IF(ISERROR(VLOOKUP(C8,FSGT6_Inscr!$B$7:$K$99,8,FALSE))=TRUE,VLOOKUP(C8,FSGT_F_M_Inscr!$B$7:$K$85,8,FALSE),(VLOOKUP(C8,FSGT6_Inscr!$B$7:$K$99,8,FALSE)))</f>
        <v>0</v>
      </c>
      <c r="K8" s="121">
        <f>IF(ISERROR(VLOOKUP(C8,FSGT6_Inscr!$B$7:$K$99,9,FALSE))=TRUE,VLOOKUP(C8,FSGT_F_M_Inscr!$B$7:$K$85,9,FALSE),(VLOOKUP(C8,FSGT6_Inscr!$B$7:$K$99,9,FALSE)))</f>
        <v>0</v>
      </c>
      <c r="M8" s="210">
        <f t="shared" ref="M8:M56" si="1">IF(AND(N8&lt;0,I8&gt;=6),0,N8)</f>
        <v>24</v>
      </c>
      <c r="N8" s="276">
        <f>IF(B8=1,(N7-1),IF(B8=2,N7,0))</f>
        <v>24</v>
      </c>
      <c r="O8" s="130"/>
    </row>
    <row r="9" spans="1:38" x14ac:dyDescent="0.25">
      <c r="A9" s="121">
        <v>3</v>
      </c>
      <c r="B9" s="256">
        <f t="shared" si="0"/>
        <v>1</v>
      </c>
      <c r="C9" s="121">
        <v>508</v>
      </c>
      <c r="D9" s="121" t="str">
        <f>IF(ISERROR(VLOOKUP(C9,FSGT6_Inscr!$B$7:$K$99,2,FALSE))=TRUE,VLOOKUP(C9,FSGT_F_M_Inscr!$B$7:$K$85,2,FALSE),(VLOOKUP(C9,FSGT6_Inscr!$B$7:$K$99,2,FALSE)))</f>
        <v>GUIGUE</v>
      </c>
      <c r="E9" s="121" t="str">
        <f>IF(ISERROR(VLOOKUP(C9,FSGT6_Inscr!$B$7:$K$99,3,FALSE))=TRUE,VLOOKUP(C9,FSGT_F_M_Inscr!$B$7:$K$85,3,FALSE),(VLOOKUP(C9,FSGT6_Inscr!$B$7:$K$99,3,FALSE)))</f>
        <v>Joël</v>
      </c>
      <c r="F9" s="121" t="str">
        <f>IF(ISERROR(VLOOKUP(C9,FSGT6_Inscr!$B$7:$K$99,4,FALSE))=TRUE,VLOOKUP(C9,FSGT_F_M_Inscr!$B$7:$K$85,4,FALSE),(VLOOKUP(C9,FSGT6_Inscr!$B$7:$K$99,4,FALSE)))</f>
        <v>Verdun</v>
      </c>
      <c r="G9" s="121">
        <f>IF(ISERROR(VLOOKUP(C9,FSGT6_Inscr!$B$7:$K$99,5,FALSE))=TRUE,VLOOKUP(C9,FSGT_F_M_Inscr!$B$7:$K$85,5,FALSE),(VLOOKUP(C9,FSGT6_Inscr!$B$7:$K$99,5,FALSE)))</f>
        <v>71</v>
      </c>
      <c r="H9" s="121">
        <f>IF(ISERROR(VLOOKUP(C9,FSGT6_Inscr!$B$7:$K$99,6,FALSE))=TRUE,VLOOKUP(C9,FSGT_F_M_Inscr!$B$7:$K$85,6,FALSE),(VLOOKUP(C9,FSGT6_Inscr!$B$7:$K$99,6,FALSE)))</f>
        <v>0</v>
      </c>
      <c r="I9" s="121">
        <f>IF(ISERROR(VLOOKUP(C9,FSGT6_Inscr!$B$7:$K$99,7,FALSE))=TRUE,VLOOKUP(C9,FSGT_F_M_Inscr!$B$7:$K$85,7,FALSE),(VLOOKUP(C9,FSGT6_Inscr!$B$7:$K$99,7,FALSE)))</f>
        <v>6</v>
      </c>
      <c r="J9" s="121">
        <f>IF(ISERROR(VLOOKUP(C9,FSGT6_Inscr!$B$7:$K$99,8,FALSE))=TRUE,VLOOKUP(C9,FSGT_F_M_Inscr!$B$7:$K$85,8,FALSE),(VLOOKUP(C9,FSGT6_Inscr!$B$7:$K$99,8,FALSE)))</f>
        <v>0</v>
      </c>
      <c r="K9" s="121">
        <f>IF(ISERROR(VLOOKUP(C9,FSGT6_Inscr!$B$7:$K$99,9,FALSE))=TRUE,VLOOKUP(C9,FSGT_F_M_Inscr!$B$7:$K$85,9,FALSE),(VLOOKUP(C9,FSGT6_Inscr!$B$7:$K$99,9,FALSE)))</f>
        <v>0</v>
      </c>
      <c r="M9" s="210">
        <f t="shared" si="1"/>
        <v>23</v>
      </c>
      <c r="N9" s="276">
        <f>IF(B9=1,(N8-1),IF(B9=2,N8,0))</f>
        <v>23</v>
      </c>
      <c r="O9" s="130"/>
    </row>
    <row r="10" spans="1:38" x14ac:dyDescent="0.25">
      <c r="A10" s="109">
        <v>4</v>
      </c>
      <c r="B10" s="256">
        <f t="shared" si="0"/>
        <v>1</v>
      </c>
      <c r="C10" s="121">
        <v>511</v>
      </c>
      <c r="D10" s="121" t="str">
        <f>IF(ISERROR(VLOOKUP(C10,FSGT6_Inscr!$B$7:$K$99,2,FALSE))=TRUE,VLOOKUP(C10,FSGT_F_M_Inscr!$B$7:$K$85,2,FALSE),(VLOOKUP(C10,FSGT6_Inscr!$B$7:$K$99,2,FALSE)))</f>
        <v>NARDIN</v>
      </c>
      <c r="E10" s="121" t="str">
        <f>IF(ISERROR(VLOOKUP(C10,FSGT6_Inscr!$B$7:$K$99,3,FALSE))=TRUE,VLOOKUP(C10,FSGT_F_M_Inscr!$B$7:$K$85,3,FALSE),(VLOOKUP(C10,FSGT6_Inscr!$B$7:$K$99,3,FALSE)))</f>
        <v>Jean-Pierre</v>
      </c>
      <c r="F10" s="121" t="str">
        <f>IF(ISERROR(VLOOKUP(C10,FSGT6_Inscr!$B$7:$K$99,4,FALSE))=TRUE,VLOOKUP(C10,FSGT_F_M_Inscr!$B$7:$K$85,4,FALSE),(VLOOKUP(C10,FSGT6_Inscr!$B$7:$K$99,4,FALSE)))</f>
        <v>ASPTT Chalon</v>
      </c>
      <c r="G10" s="121">
        <f>IF(ISERROR(VLOOKUP(C10,FSGT6_Inscr!$B$7:$K$99,5,FALSE))=TRUE,VLOOKUP(C10,FSGT_F_M_Inscr!$B$7:$K$85,5,FALSE),(VLOOKUP(C10,FSGT6_Inscr!$B$7:$K$99,5,FALSE)))</f>
        <v>71</v>
      </c>
      <c r="H10" s="121">
        <f>IF(ISERROR(VLOOKUP(C10,FSGT6_Inscr!$B$7:$K$99,6,FALSE))=TRUE,VLOOKUP(C10,FSGT_F_M_Inscr!$B$7:$K$85,6,FALSE),(VLOOKUP(C10,FSGT6_Inscr!$B$7:$K$99,6,FALSE)))</f>
        <v>0</v>
      </c>
      <c r="I10" s="121">
        <f>IF(ISERROR(VLOOKUP(C10,FSGT6_Inscr!$B$7:$K$99,7,FALSE))=TRUE,VLOOKUP(C10,FSGT_F_M_Inscr!$B$7:$K$85,7,FALSE),(VLOOKUP(C10,FSGT6_Inscr!$B$7:$K$99,7,FALSE)))</f>
        <v>6</v>
      </c>
      <c r="J10" s="121">
        <f>IF(ISERROR(VLOOKUP(C10,FSGT6_Inscr!$B$7:$K$99,8,FALSE))=TRUE,VLOOKUP(C10,FSGT_F_M_Inscr!$B$7:$K$85,8,FALSE),(VLOOKUP(C10,FSGT6_Inscr!$B$7:$K$99,8,FALSE)))</f>
        <v>0</v>
      </c>
      <c r="K10" s="121">
        <f>IF(ISERROR(VLOOKUP(C10,FSGT6_Inscr!$B$7:$K$99,9,FALSE))=TRUE,VLOOKUP(C10,FSGT_F_M_Inscr!$B$7:$K$85,9,FALSE),(VLOOKUP(C10,FSGT6_Inscr!$B$7:$K$99,9,FALSE)))</f>
        <v>0</v>
      </c>
      <c r="M10" s="210">
        <f t="shared" si="1"/>
        <v>22</v>
      </c>
      <c r="N10" s="276">
        <f t="shared" ref="N10:N56" si="2">IF(B10=1,(N9-1),IF(B10=2,N9,0))</f>
        <v>22</v>
      </c>
      <c r="O10" s="130"/>
    </row>
    <row r="11" spans="1:38" x14ac:dyDescent="0.25">
      <c r="A11" s="109">
        <v>5</v>
      </c>
      <c r="B11" s="256">
        <f t="shared" si="0"/>
        <v>1</v>
      </c>
      <c r="C11" s="121">
        <v>520</v>
      </c>
      <c r="D11" s="121" t="str">
        <f>IF(ISERROR(VLOOKUP(C11,FSGT6_Inscr!$B$7:$K$99,2,FALSE))=TRUE,VLOOKUP(C11,FSGT_F_M_Inscr!$B$7:$K$85,2,FALSE),(VLOOKUP(C11,FSGT6_Inscr!$B$7:$K$99,2,FALSE)))</f>
        <v>ROBINSON</v>
      </c>
      <c r="E11" s="121" t="str">
        <f>IF(ISERROR(VLOOKUP(C11,FSGT6_Inscr!$B$7:$K$99,3,FALSE))=TRUE,VLOOKUP(C11,FSGT_F_M_Inscr!$B$7:$K$85,3,FALSE),(VLOOKUP(C11,FSGT6_Inscr!$B$7:$K$99,3,FALSE)))</f>
        <v>Kenneth</v>
      </c>
      <c r="F11" s="121" t="str">
        <f>IF(ISERROR(VLOOKUP(C11,FSGT6_Inscr!$B$7:$K$99,4,FALSE))=TRUE,VLOOKUP(C11,FSGT_F_M_Inscr!$B$7:$K$85,4,FALSE),(VLOOKUP(C11,FSGT6_Inscr!$B$7:$K$99,4,FALSE)))</f>
        <v>Joncy</v>
      </c>
      <c r="G11" s="121">
        <f>IF(ISERROR(VLOOKUP(C11,FSGT6_Inscr!$B$7:$K$99,5,FALSE))=TRUE,VLOOKUP(C11,FSGT_F_M_Inscr!$B$7:$K$85,5,FALSE),(VLOOKUP(C11,FSGT6_Inscr!$B$7:$K$99,5,FALSE)))</f>
        <v>71</v>
      </c>
      <c r="H11" s="121">
        <f>IF(ISERROR(VLOOKUP(C11,FSGT6_Inscr!$B$7:$K$99,6,FALSE))=TRUE,VLOOKUP(C11,FSGT_F_M_Inscr!$B$7:$K$85,6,FALSE),(VLOOKUP(C11,FSGT6_Inscr!$B$7:$K$99,6,FALSE)))</f>
        <v>0</v>
      </c>
      <c r="I11" s="121">
        <f>IF(ISERROR(VLOOKUP(C11,FSGT6_Inscr!$B$7:$K$99,7,FALSE))=TRUE,VLOOKUP(C11,FSGT_F_M_Inscr!$B$7:$K$85,7,FALSE),(VLOOKUP(C11,FSGT6_Inscr!$B$7:$K$99,7,FALSE)))</f>
        <v>6</v>
      </c>
      <c r="J11" s="121">
        <f>IF(ISERROR(VLOOKUP(C11,FSGT6_Inscr!$B$7:$K$99,8,FALSE))=TRUE,VLOOKUP(C11,FSGT_F_M_Inscr!$B$7:$K$85,8,FALSE),(VLOOKUP(C11,FSGT6_Inscr!$B$7:$K$99,8,FALSE)))</f>
        <v>0</v>
      </c>
      <c r="K11" s="121">
        <f>IF(ISERROR(VLOOKUP(C11,FSGT6_Inscr!$B$7:$K$99,9,FALSE))=TRUE,VLOOKUP(C11,FSGT_F_M_Inscr!$B$7:$K$85,9,FALSE),(VLOOKUP(C11,FSGT6_Inscr!$B$7:$K$99,9,FALSE)))</f>
        <v>0</v>
      </c>
      <c r="M11" s="210">
        <f t="shared" si="1"/>
        <v>21</v>
      </c>
      <c r="N11" s="276">
        <f t="shared" si="2"/>
        <v>21</v>
      </c>
      <c r="O11" s="130"/>
    </row>
    <row r="12" spans="1:38" x14ac:dyDescent="0.25">
      <c r="A12" s="109">
        <v>6</v>
      </c>
      <c r="B12" s="256">
        <f t="shared" si="0"/>
        <v>1</v>
      </c>
      <c r="C12" s="121">
        <v>506</v>
      </c>
      <c r="D12" s="121" t="str">
        <f>IF(ISERROR(VLOOKUP(C12,FSGT6_Inscr!$B$7:$K$99,2,FALSE))=TRUE,VLOOKUP(C12,FSGT_F_M_Inscr!$B$7:$K$85,2,FALSE),(VLOOKUP(C12,FSGT6_Inscr!$B$7:$K$99,2,FALSE)))</f>
        <v>SIDOTI</v>
      </c>
      <c r="E12" s="121" t="str">
        <f>IF(ISERROR(VLOOKUP(C12,FSGT6_Inscr!$B$7:$K$99,3,FALSE))=TRUE,VLOOKUP(C12,FSGT_F_M_Inscr!$B$7:$K$85,3,FALSE),(VLOOKUP(C12,FSGT6_Inscr!$B$7:$K$99,3,FALSE)))</f>
        <v>Michel</v>
      </c>
      <c r="F12" s="121" t="str">
        <f>IF(ISERROR(VLOOKUP(C12,FSGT6_Inscr!$B$7:$K$99,4,FALSE))=TRUE,VLOOKUP(C12,FSGT_F_M_Inscr!$B$7:$K$85,4,FALSE),(VLOOKUP(C12,FSGT6_Inscr!$B$7:$K$99,4,FALSE)))</f>
        <v>VS Chalon</v>
      </c>
      <c r="G12" s="121">
        <f>IF(ISERROR(VLOOKUP(C12,FSGT6_Inscr!$B$7:$K$99,5,FALSE))=TRUE,VLOOKUP(C12,FSGT_F_M_Inscr!$B$7:$K$85,5,FALSE),(VLOOKUP(C12,FSGT6_Inscr!$B$7:$K$99,5,FALSE)))</f>
        <v>71</v>
      </c>
      <c r="H12" s="121">
        <f>IF(ISERROR(VLOOKUP(C12,FSGT6_Inscr!$B$7:$K$99,6,FALSE))=TRUE,VLOOKUP(C12,FSGT_F_M_Inscr!$B$7:$K$85,6,FALSE),(VLOOKUP(C12,FSGT6_Inscr!$B$7:$K$99,6,FALSE)))</f>
        <v>0</v>
      </c>
      <c r="I12" s="121">
        <f>IF(ISERROR(VLOOKUP(C12,FSGT6_Inscr!$B$7:$K$99,7,FALSE))=TRUE,VLOOKUP(C12,FSGT_F_M_Inscr!$B$7:$K$85,7,FALSE),(VLOOKUP(C12,FSGT6_Inscr!$B$7:$K$99,7,FALSE)))</f>
        <v>6</v>
      </c>
      <c r="J12" s="121">
        <f>IF(ISERROR(VLOOKUP(C12,FSGT6_Inscr!$B$7:$K$99,8,FALSE))=TRUE,VLOOKUP(C12,FSGT_F_M_Inscr!$B$7:$K$85,8,FALSE),(VLOOKUP(C12,FSGT6_Inscr!$B$7:$K$99,8,FALSE)))</f>
        <v>0</v>
      </c>
      <c r="K12" s="121">
        <f>IF(ISERROR(VLOOKUP(C12,FSGT6_Inscr!$B$7:$K$99,9,FALSE))=TRUE,VLOOKUP(C12,FSGT_F_M_Inscr!$B$7:$K$85,9,FALSE),(VLOOKUP(C12,FSGT6_Inscr!$B$7:$K$99,9,FALSE)))</f>
        <v>0</v>
      </c>
      <c r="M12" s="210">
        <f t="shared" si="1"/>
        <v>20</v>
      </c>
      <c r="N12" s="276">
        <f t="shared" si="2"/>
        <v>20</v>
      </c>
      <c r="O12" s="130"/>
    </row>
    <row r="13" spans="1:38" x14ac:dyDescent="0.25">
      <c r="A13" s="109">
        <v>7</v>
      </c>
      <c r="B13" s="256">
        <f t="shared" si="0"/>
        <v>1</v>
      </c>
      <c r="C13" s="121">
        <v>510</v>
      </c>
      <c r="D13" s="121" t="str">
        <f>IF(ISERROR(VLOOKUP(C13,FSGT6_Inscr!$B$7:$K$99,2,FALSE))=TRUE,VLOOKUP(C13,FSGT_F_M_Inscr!$B$7:$K$85,2,FALSE),(VLOOKUP(C13,FSGT6_Inscr!$B$7:$K$99,2,FALSE)))</f>
        <v>GUIGUE</v>
      </c>
      <c r="E13" s="121" t="str">
        <f>IF(ISERROR(VLOOKUP(C13,FSGT6_Inscr!$B$7:$K$99,3,FALSE))=TRUE,VLOOKUP(C13,FSGT_F_M_Inscr!$B$7:$K$85,3,FALSE),(VLOOKUP(C13,FSGT6_Inscr!$B$7:$K$99,3,FALSE)))</f>
        <v>Jordi</v>
      </c>
      <c r="F13" s="121" t="str">
        <f>IF(ISERROR(VLOOKUP(C13,FSGT6_Inscr!$B$7:$K$99,4,FALSE))=TRUE,VLOOKUP(C13,FSGT_F_M_Inscr!$B$7:$K$85,4,FALSE),(VLOOKUP(C13,FSGT6_Inscr!$B$7:$K$99,4,FALSE)))</f>
        <v>Verdun</v>
      </c>
      <c r="G13" s="121">
        <f>IF(ISERROR(VLOOKUP(C13,FSGT6_Inscr!$B$7:$K$99,5,FALSE))=TRUE,VLOOKUP(C13,FSGT_F_M_Inscr!$B$7:$K$85,5,FALSE),(VLOOKUP(C13,FSGT6_Inscr!$B$7:$K$99,5,FALSE)))</f>
        <v>71</v>
      </c>
      <c r="H13" s="121">
        <f>IF(ISERROR(VLOOKUP(C13,FSGT6_Inscr!$B$7:$K$99,6,FALSE))=TRUE,VLOOKUP(C13,FSGT_F_M_Inscr!$B$7:$K$85,6,FALSE),(VLOOKUP(C13,FSGT6_Inscr!$B$7:$K$99,6,FALSE)))</f>
        <v>0</v>
      </c>
      <c r="I13" s="121">
        <f>IF(ISERROR(VLOOKUP(C13,FSGT6_Inscr!$B$7:$K$99,7,FALSE))=TRUE,VLOOKUP(C13,FSGT_F_M_Inscr!$B$7:$K$85,7,FALSE),(VLOOKUP(C13,FSGT6_Inscr!$B$7:$K$99,7,FALSE)))</f>
        <v>6</v>
      </c>
      <c r="J13" s="121">
        <f>IF(ISERROR(VLOOKUP(C13,FSGT6_Inscr!$B$7:$K$99,8,FALSE))=TRUE,VLOOKUP(C13,FSGT_F_M_Inscr!$B$7:$K$85,8,FALSE),(VLOOKUP(C13,FSGT6_Inscr!$B$7:$K$99,8,FALSE)))</f>
        <v>0</v>
      </c>
      <c r="K13" s="121">
        <f>IF(ISERROR(VLOOKUP(C13,FSGT6_Inscr!$B$7:$K$99,9,FALSE))=TRUE,VLOOKUP(C13,FSGT_F_M_Inscr!$B$7:$K$85,9,FALSE),(VLOOKUP(C13,FSGT6_Inscr!$B$7:$K$99,9,FALSE)))</f>
        <v>0</v>
      </c>
      <c r="M13" s="210">
        <f t="shared" si="1"/>
        <v>19</v>
      </c>
      <c r="N13" s="276">
        <f t="shared" si="2"/>
        <v>19</v>
      </c>
      <c r="O13" s="130"/>
    </row>
    <row r="14" spans="1:38" x14ac:dyDescent="0.25">
      <c r="A14" s="109">
        <v>8</v>
      </c>
      <c r="B14" s="256">
        <f t="shared" si="0"/>
        <v>1</v>
      </c>
      <c r="C14" s="121">
        <v>514</v>
      </c>
      <c r="D14" s="121" t="str">
        <f>IF(ISERROR(VLOOKUP(C14,FSGT6_Inscr!$B$7:$K$99,2,FALSE))=TRUE,VLOOKUP(C14,FSGT_F_M_Inscr!$B$7:$K$85,2,FALSE),(VLOOKUP(C14,FSGT6_Inscr!$B$7:$K$99,2,FALSE)))</f>
        <v>POMMIER</v>
      </c>
      <c r="E14" s="121" t="str">
        <f>IF(ISERROR(VLOOKUP(C14,FSGT6_Inscr!$B$7:$K$99,3,FALSE))=TRUE,VLOOKUP(C14,FSGT_F_M_Inscr!$B$7:$K$85,3,FALSE),(VLOOKUP(C14,FSGT6_Inscr!$B$7:$K$99,3,FALSE)))</f>
        <v>Annick</v>
      </c>
      <c r="F14" s="121" t="str">
        <f>IF(ISERROR(VLOOKUP(C14,FSGT6_Inscr!$B$7:$K$99,4,FALSE))=TRUE,VLOOKUP(C14,FSGT_F_M_Inscr!$B$7:$K$85,4,FALSE),(VLOOKUP(C14,FSGT6_Inscr!$B$7:$K$99,4,FALSE)))</f>
        <v>CC Replonges</v>
      </c>
      <c r="G14" s="121" t="str">
        <f>IF(ISERROR(VLOOKUP(C14,FSGT6_Inscr!$B$7:$K$99,5,FALSE))=TRUE,VLOOKUP(C14,FSGT_F_M_Inscr!$B$7:$K$85,5,FALSE),(VLOOKUP(C14,FSGT6_Inscr!$B$7:$K$99,5,FALSE)))</f>
        <v>01</v>
      </c>
      <c r="H14" s="121" t="str">
        <f>IF(ISERROR(VLOOKUP(C14,FSGT6_Inscr!$B$7:$K$99,6,FALSE))=TRUE,VLOOKUP(C14,FSGT_F_M_Inscr!$B$7:$K$85,6,FALSE),(VLOOKUP(C14,FSGT6_Inscr!$B$7:$K$99,6,FALSE)))</f>
        <v>*</v>
      </c>
      <c r="I14" s="121">
        <f>IF(ISERROR(VLOOKUP(C14,FSGT6_Inscr!$B$7:$K$99,7,FALSE))=TRUE,VLOOKUP(C14,FSGT_F_M_Inscr!$B$7:$K$85,7,FALSE),(VLOOKUP(C14,FSGT6_Inscr!$B$7:$K$99,7,FALSE)))</f>
        <v>6</v>
      </c>
      <c r="J14" s="121">
        <f>IF(ISERROR(VLOOKUP(C14,FSGT6_Inscr!$B$7:$K$99,8,FALSE))=TRUE,VLOOKUP(C14,FSGT_F_M_Inscr!$B$7:$K$85,8,FALSE),(VLOOKUP(C14,FSGT6_Inscr!$B$7:$K$99,8,FALSE)))</f>
        <v>0</v>
      </c>
      <c r="K14" s="121">
        <f>IF(ISERROR(VLOOKUP(C14,FSGT6_Inscr!$B$7:$K$99,9,FALSE))=TRUE,VLOOKUP(C14,FSGT_F_M_Inscr!$B$7:$K$85,9,FALSE),(VLOOKUP(C14,FSGT6_Inscr!$B$7:$K$99,9,FALSE)))</f>
        <v>0</v>
      </c>
      <c r="M14" s="210">
        <f t="shared" si="1"/>
        <v>18</v>
      </c>
      <c r="N14" s="276">
        <f t="shared" si="2"/>
        <v>18</v>
      </c>
      <c r="O14" s="130"/>
    </row>
    <row r="15" spans="1:38" x14ac:dyDescent="0.25">
      <c r="A15" s="109">
        <v>9</v>
      </c>
      <c r="B15" s="256">
        <f t="shared" si="0"/>
        <v>1</v>
      </c>
      <c r="C15" s="121">
        <v>505</v>
      </c>
      <c r="D15" s="121" t="str">
        <f>IF(ISERROR(VLOOKUP(C15,FSGT6_Inscr!$B$7:$K$99,2,FALSE))=TRUE,VLOOKUP(C15,FSGT_F_M_Inscr!$B$7:$K$85,2,FALSE),(VLOOKUP(C15,FSGT6_Inscr!$B$7:$K$99,2,FALSE)))</f>
        <v>CHANDET</v>
      </c>
      <c r="E15" s="121" t="str">
        <f>IF(ISERROR(VLOOKUP(C15,FSGT6_Inscr!$B$7:$K$99,3,FALSE))=TRUE,VLOOKUP(C15,FSGT_F_M_Inscr!$B$7:$K$85,3,FALSE),(VLOOKUP(C15,FSGT6_Inscr!$B$7:$K$99,3,FALSE)))</f>
        <v>André</v>
      </c>
      <c r="F15" s="121" t="str">
        <f>IF(ISERROR(VLOOKUP(C15,FSGT6_Inscr!$B$7:$K$99,4,FALSE))=TRUE,VLOOKUP(C15,FSGT_F_M_Inscr!$B$7:$K$85,4,FALSE),(VLOOKUP(C15,FSGT6_Inscr!$B$7:$K$99,4,FALSE)))</f>
        <v>Sanvignes</v>
      </c>
      <c r="G15" s="121">
        <f>IF(ISERROR(VLOOKUP(C15,FSGT6_Inscr!$B$7:$K$99,5,FALSE))=TRUE,VLOOKUP(C15,FSGT_F_M_Inscr!$B$7:$K$85,5,FALSE),(VLOOKUP(C15,FSGT6_Inscr!$B$7:$K$99,5,FALSE)))</f>
        <v>71</v>
      </c>
      <c r="H15" s="121">
        <f>IF(ISERROR(VLOOKUP(C15,FSGT6_Inscr!$B$7:$K$99,6,FALSE))=TRUE,VLOOKUP(C15,FSGT_F_M_Inscr!$B$7:$K$85,6,FALSE),(VLOOKUP(C15,FSGT6_Inscr!$B$7:$K$99,6,FALSE)))</f>
        <v>0</v>
      </c>
      <c r="I15" s="121">
        <f>IF(ISERROR(VLOOKUP(C15,FSGT6_Inscr!$B$7:$K$99,7,FALSE))=TRUE,VLOOKUP(C15,FSGT_F_M_Inscr!$B$7:$K$85,7,FALSE),(VLOOKUP(C15,FSGT6_Inscr!$B$7:$K$99,7,FALSE)))</f>
        <v>6</v>
      </c>
      <c r="J15" s="121">
        <f>IF(ISERROR(VLOOKUP(C15,FSGT6_Inscr!$B$7:$K$99,8,FALSE))=TRUE,VLOOKUP(C15,FSGT_F_M_Inscr!$B$7:$K$85,8,FALSE),(VLOOKUP(C15,FSGT6_Inscr!$B$7:$K$99,8,FALSE)))</f>
        <v>0</v>
      </c>
      <c r="K15" s="121">
        <f>IF(ISERROR(VLOOKUP(C15,FSGT6_Inscr!$B$7:$K$99,9,FALSE))=TRUE,VLOOKUP(C15,FSGT_F_M_Inscr!$B$7:$K$85,9,FALSE),(VLOOKUP(C15,FSGT6_Inscr!$B$7:$K$99,9,FALSE)))</f>
        <v>0</v>
      </c>
      <c r="M15" s="210">
        <f t="shared" si="1"/>
        <v>17</v>
      </c>
      <c r="N15" s="276">
        <f t="shared" si="2"/>
        <v>17</v>
      </c>
      <c r="O15" s="130"/>
    </row>
    <row r="16" spans="1:38" x14ac:dyDescent="0.25">
      <c r="A16" s="109">
        <v>10</v>
      </c>
      <c r="B16" s="256">
        <f t="shared" si="0"/>
        <v>1</v>
      </c>
      <c r="C16" s="121">
        <v>512</v>
      </c>
      <c r="D16" s="121" t="str">
        <f>IF(ISERROR(VLOOKUP(C16,FSGT6_Inscr!$B$7:$K$99,2,FALSE))=TRUE,VLOOKUP(C16,FSGT_F_M_Inscr!$B$7:$K$85,2,FALSE),(VLOOKUP(C16,FSGT6_Inscr!$B$7:$K$99,2,FALSE)))</f>
        <v>DEMORTIERE</v>
      </c>
      <c r="E16" s="121" t="str">
        <f>IF(ISERROR(VLOOKUP(C16,FSGT6_Inscr!$B$7:$K$99,3,FALSE))=TRUE,VLOOKUP(C16,FSGT_F_M_Inscr!$B$7:$K$85,3,FALSE),(VLOOKUP(C16,FSGT6_Inscr!$B$7:$K$99,3,FALSE)))</f>
        <v>Aude</v>
      </c>
      <c r="F16" s="121" t="str">
        <f>IF(ISERROR(VLOOKUP(C16,FSGT6_Inscr!$B$7:$K$99,4,FALSE))=TRUE,VLOOKUP(C16,FSGT_F_M_Inscr!$B$7:$K$85,4,FALSE),(VLOOKUP(C16,FSGT6_Inscr!$B$7:$K$99,4,FALSE)))</f>
        <v>Buxy</v>
      </c>
      <c r="G16" s="121">
        <f>IF(ISERROR(VLOOKUP(C16,FSGT6_Inscr!$B$7:$K$99,5,FALSE))=TRUE,VLOOKUP(C16,FSGT_F_M_Inscr!$B$7:$K$85,5,FALSE),(VLOOKUP(C16,FSGT6_Inscr!$B$7:$K$99,5,FALSE)))</f>
        <v>71</v>
      </c>
      <c r="H16" s="121">
        <f>IF(ISERROR(VLOOKUP(C16,FSGT6_Inscr!$B$7:$K$99,6,FALSE))=TRUE,VLOOKUP(C16,FSGT_F_M_Inscr!$B$7:$K$85,6,FALSE),(VLOOKUP(C16,FSGT6_Inscr!$B$7:$K$99,6,FALSE)))</f>
        <v>0</v>
      </c>
      <c r="I16" s="121">
        <f>IF(ISERROR(VLOOKUP(C16,FSGT6_Inscr!$B$7:$K$99,7,FALSE))=TRUE,VLOOKUP(C16,FSGT_F_M_Inscr!$B$7:$K$85,7,FALSE),(VLOOKUP(C16,FSGT6_Inscr!$B$7:$K$99,7,FALSE)))</f>
        <v>6</v>
      </c>
      <c r="J16" s="121">
        <f>IF(ISERROR(VLOOKUP(C16,FSGT6_Inscr!$B$7:$K$99,8,FALSE))=TRUE,VLOOKUP(C16,FSGT_F_M_Inscr!$B$7:$K$85,8,FALSE),(VLOOKUP(C16,FSGT6_Inscr!$B$7:$K$99,8,FALSE)))</f>
        <v>0</v>
      </c>
      <c r="K16" s="121">
        <f>IF(ISERROR(VLOOKUP(C16,FSGT6_Inscr!$B$7:$K$99,9,FALSE))=TRUE,VLOOKUP(C16,FSGT_F_M_Inscr!$B$7:$K$85,9,FALSE),(VLOOKUP(C16,FSGT6_Inscr!$B$7:$K$99,9,FALSE)))</f>
        <v>0</v>
      </c>
      <c r="M16" s="210">
        <f t="shared" si="1"/>
        <v>16</v>
      </c>
      <c r="N16" s="276">
        <f t="shared" si="2"/>
        <v>16</v>
      </c>
      <c r="O16" s="130"/>
    </row>
    <row r="17" spans="1:15" x14ac:dyDescent="0.25">
      <c r="A17" s="109">
        <v>11</v>
      </c>
      <c r="B17" s="256">
        <f t="shared" si="0"/>
        <v>1</v>
      </c>
      <c r="C17" s="121">
        <v>501</v>
      </c>
      <c r="D17" s="121" t="str">
        <f>IF(ISERROR(VLOOKUP(C17,FSGT6_Inscr!$B$7:$K$99,2,FALSE))=TRUE,VLOOKUP(C17,FSGT_F_M_Inscr!$B$7:$K$85,2,FALSE),(VLOOKUP(C17,FSGT6_Inscr!$B$7:$K$99,2,FALSE)))</f>
        <v>PRIETO</v>
      </c>
      <c r="E17" s="121" t="str">
        <f>IF(ISERROR(VLOOKUP(C17,FSGT6_Inscr!$B$7:$K$99,3,FALSE))=TRUE,VLOOKUP(C17,FSGT_F_M_Inscr!$B$7:$K$85,3,FALSE),(VLOOKUP(C17,FSGT6_Inscr!$B$7:$K$99,3,FALSE)))</f>
        <v>Jérôme</v>
      </c>
      <c r="F17" s="121" t="str">
        <f>IF(ISERROR(VLOOKUP(C17,FSGT6_Inscr!$B$7:$K$99,4,FALSE))=TRUE,VLOOKUP(C17,FSGT_F_M_Inscr!$B$7:$K$85,4,FALSE),(VLOOKUP(C17,FSGT6_Inscr!$B$7:$K$99,4,FALSE)))</f>
        <v>VS Chalon</v>
      </c>
      <c r="G17" s="121">
        <f>IF(ISERROR(VLOOKUP(C17,FSGT6_Inscr!$B$7:$K$99,5,FALSE))=TRUE,VLOOKUP(C17,FSGT_F_M_Inscr!$B$7:$K$85,5,FALSE),(VLOOKUP(C17,FSGT6_Inscr!$B$7:$K$99,5,FALSE)))</f>
        <v>71</v>
      </c>
      <c r="H17" s="121">
        <f>IF(ISERROR(VLOOKUP(C17,FSGT6_Inscr!$B$7:$K$99,6,FALSE))=TRUE,VLOOKUP(C17,FSGT_F_M_Inscr!$B$7:$K$85,6,FALSE),(VLOOKUP(C17,FSGT6_Inscr!$B$7:$K$99,6,FALSE)))</f>
        <v>0</v>
      </c>
      <c r="I17" s="121">
        <f>IF(ISERROR(VLOOKUP(C17,FSGT6_Inscr!$B$7:$K$99,7,FALSE))=TRUE,VLOOKUP(C17,FSGT_F_M_Inscr!$B$7:$K$85,7,FALSE),(VLOOKUP(C17,FSGT6_Inscr!$B$7:$K$99,7,FALSE)))</f>
        <v>6</v>
      </c>
      <c r="J17" s="121">
        <f>IF(ISERROR(VLOOKUP(C17,FSGT6_Inscr!$B$7:$K$99,8,FALSE))=TRUE,VLOOKUP(C17,FSGT_F_M_Inscr!$B$7:$K$85,8,FALSE),(VLOOKUP(C17,FSGT6_Inscr!$B$7:$K$99,8,FALSE)))</f>
        <v>0</v>
      </c>
      <c r="K17" s="121">
        <f>IF(ISERROR(VLOOKUP(C17,FSGT6_Inscr!$B$7:$K$99,9,FALSE))=TRUE,VLOOKUP(C17,FSGT_F_M_Inscr!$B$7:$K$85,9,FALSE),(VLOOKUP(C17,FSGT6_Inscr!$B$7:$K$99,9,FALSE)))</f>
        <v>0</v>
      </c>
      <c r="M17" s="210">
        <f t="shared" si="1"/>
        <v>15</v>
      </c>
      <c r="N17" s="276">
        <f t="shared" si="2"/>
        <v>15</v>
      </c>
      <c r="O17" s="130"/>
    </row>
    <row r="18" spans="1:15" x14ac:dyDescent="0.25">
      <c r="A18" s="109">
        <v>12</v>
      </c>
      <c r="B18" s="256">
        <f t="shared" si="0"/>
        <v>1</v>
      </c>
      <c r="C18" s="121">
        <v>509</v>
      </c>
      <c r="D18" s="121" t="str">
        <f>IF(ISERROR(VLOOKUP(C18,FSGT6_Inscr!$B$7:$K$99,2,FALSE))=TRUE,VLOOKUP(C18,FSGT_F_M_Inscr!$B$7:$K$85,2,FALSE),(VLOOKUP(C18,FSGT6_Inscr!$B$7:$K$99,2,FALSE)))</f>
        <v>DRUERE</v>
      </c>
      <c r="E18" s="121" t="str">
        <f>IF(ISERROR(VLOOKUP(C18,FSGT6_Inscr!$B$7:$K$99,3,FALSE))=TRUE,VLOOKUP(C18,FSGT_F_M_Inscr!$B$7:$K$85,3,FALSE),(VLOOKUP(C18,FSGT6_Inscr!$B$7:$K$99,3,FALSE)))</f>
        <v>Cassandre</v>
      </c>
      <c r="F18" s="121" t="str">
        <f>IF(ISERROR(VLOOKUP(C18,FSGT6_Inscr!$B$7:$K$99,4,FALSE))=TRUE,VLOOKUP(C18,FSGT_F_M_Inscr!$B$7:$K$85,4,FALSE),(VLOOKUP(C18,FSGT6_Inscr!$B$7:$K$99,4,FALSE)))</f>
        <v xml:space="preserve">Melay </v>
      </c>
      <c r="G18" s="121">
        <f>IF(ISERROR(VLOOKUP(C18,FSGT6_Inscr!$B$7:$K$99,5,FALSE))=TRUE,VLOOKUP(C18,FSGT_F_M_Inscr!$B$7:$K$85,5,FALSE),(VLOOKUP(C18,FSGT6_Inscr!$B$7:$K$99,5,FALSE)))</f>
        <v>71</v>
      </c>
      <c r="H18" s="121">
        <f>IF(ISERROR(VLOOKUP(C18,FSGT6_Inscr!$B$7:$K$99,6,FALSE))=TRUE,VLOOKUP(C18,FSGT_F_M_Inscr!$B$7:$K$85,6,FALSE),(VLOOKUP(C18,FSGT6_Inscr!$B$7:$K$99,6,FALSE)))</f>
        <v>0</v>
      </c>
      <c r="I18" s="121">
        <f>IF(ISERROR(VLOOKUP(C18,FSGT6_Inscr!$B$7:$K$99,7,FALSE))=TRUE,VLOOKUP(C18,FSGT_F_M_Inscr!$B$7:$K$85,7,FALSE),(VLOOKUP(C18,FSGT6_Inscr!$B$7:$K$99,7,FALSE)))</f>
        <v>6</v>
      </c>
      <c r="J18" s="121">
        <f>IF(ISERROR(VLOOKUP(C18,FSGT6_Inscr!$B$7:$K$99,8,FALSE))=TRUE,VLOOKUP(C18,FSGT_F_M_Inscr!$B$7:$K$85,8,FALSE),(VLOOKUP(C18,FSGT6_Inscr!$B$7:$K$99,8,FALSE)))</f>
        <v>0</v>
      </c>
      <c r="K18" s="121">
        <f>IF(ISERROR(VLOOKUP(C18,FSGT6_Inscr!$B$7:$K$99,9,FALSE))=TRUE,VLOOKUP(C18,FSGT_F_M_Inscr!$B$7:$K$85,9,FALSE),(VLOOKUP(C18,FSGT6_Inscr!$B$7:$K$99,9,FALSE)))</f>
        <v>0</v>
      </c>
      <c r="M18" s="210">
        <f t="shared" si="1"/>
        <v>14</v>
      </c>
      <c r="N18" s="276">
        <f t="shared" si="2"/>
        <v>14</v>
      </c>
      <c r="O18" s="130"/>
    </row>
    <row r="19" spans="1:15" x14ac:dyDescent="0.25">
      <c r="A19" s="109">
        <v>13</v>
      </c>
      <c r="B19" s="256">
        <f t="shared" si="0"/>
        <v>1</v>
      </c>
      <c r="C19" s="121">
        <v>513</v>
      </c>
      <c r="D19" s="121" t="str">
        <f>IF(ISERROR(VLOOKUP(C19,FSGT6_Inscr!$B$7:$K$99,2,FALSE))=TRUE,VLOOKUP(C19,FSGT_F_M_Inscr!$B$7:$K$85,2,FALSE),(VLOOKUP(C19,FSGT6_Inscr!$B$7:$K$99,2,FALSE)))</f>
        <v>MORAL</v>
      </c>
      <c r="E19" s="121" t="str">
        <f>IF(ISERROR(VLOOKUP(C19,FSGT6_Inscr!$B$7:$K$99,3,FALSE))=TRUE,VLOOKUP(C19,FSGT_F_M_Inscr!$B$7:$K$85,3,FALSE),(VLOOKUP(C19,FSGT6_Inscr!$B$7:$K$99,3,FALSE)))</f>
        <v>Joseph</v>
      </c>
      <c r="F19" s="121" t="str">
        <f>IF(ISERROR(VLOOKUP(C19,FSGT6_Inscr!$B$7:$K$99,4,FALSE))=TRUE,VLOOKUP(C19,FSGT_F_M_Inscr!$B$7:$K$85,4,FALSE),(VLOOKUP(C19,FSGT6_Inscr!$B$7:$K$99,4,FALSE)))</f>
        <v xml:space="preserve">Melay </v>
      </c>
      <c r="G19" s="121">
        <f>IF(ISERROR(VLOOKUP(C19,FSGT6_Inscr!$B$7:$K$99,5,FALSE))=TRUE,VLOOKUP(C19,FSGT_F_M_Inscr!$B$7:$K$85,5,FALSE),(VLOOKUP(C19,FSGT6_Inscr!$B$7:$K$99,5,FALSE)))</f>
        <v>71</v>
      </c>
      <c r="H19" s="121">
        <f>IF(ISERROR(VLOOKUP(C19,FSGT6_Inscr!$B$7:$K$99,6,FALSE))=TRUE,VLOOKUP(C19,FSGT_F_M_Inscr!$B$7:$K$85,6,FALSE),(VLOOKUP(C19,FSGT6_Inscr!$B$7:$K$99,6,FALSE)))</f>
        <v>0</v>
      </c>
      <c r="I19" s="121">
        <f>IF(ISERROR(VLOOKUP(C19,FSGT6_Inscr!$B$7:$K$99,7,FALSE))=TRUE,VLOOKUP(C19,FSGT_F_M_Inscr!$B$7:$K$85,7,FALSE),(VLOOKUP(C19,FSGT6_Inscr!$B$7:$K$99,7,FALSE)))</f>
        <v>6</v>
      </c>
      <c r="J19" s="121">
        <f>IF(ISERROR(VLOOKUP(C19,FSGT6_Inscr!$B$7:$K$99,8,FALSE))=TRUE,VLOOKUP(C19,FSGT_F_M_Inscr!$B$7:$K$85,8,FALSE),(VLOOKUP(C19,FSGT6_Inscr!$B$7:$K$99,8,FALSE)))</f>
        <v>0</v>
      </c>
      <c r="K19" s="121">
        <f>IF(ISERROR(VLOOKUP(C19,FSGT6_Inscr!$B$7:$K$99,9,FALSE))=TRUE,VLOOKUP(C19,FSGT_F_M_Inscr!$B$7:$K$85,9,FALSE),(VLOOKUP(C19,FSGT6_Inscr!$B$7:$K$99,9,FALSE)))</f>
        <v>0</v>
      </c>
      <c r="M19" s="210">
        <f t="shared" si="1"/>
        <v>13</v>
      </c>
      <c r="N19" s="276">
        <f t="shared" si="2"/>
        <v>13</v>
      </c>
      <c r="O19" s="130"/>
    </row>
    <row r="20" spans="1:15" x14ac:dyDescent="0.25">
      <c r="A20" s="109">
        <v>14</v>
      </c>
      <c r="B20" s="256">
        <f t="shared" si="0"/>
        <v>1</v>
      </c>
      <c r="C20" s="121">
        <v>516</v>
      </c>
      <c r="D20" s="121" t="str">
        <f>IF(ISERROR(VLOOKUP(C20,FSGT6_Inscr!$B$7:$K$99,2,FALSE))=TRUE,VLOOKUP(C20,FSGT_F_M_Inscr!$B$7:$K$85,2,FALSE),(VLOOKUP(C20,FSGT6_Inscr!$B$7:$K$99,2,FALSE)))</f>
        <v>ANDRE</v>
      </c>
      <c r="E20" s="121" t="str">
        <f>IF(ISERROR(VLOOKUP(C20,FSGT6_Inscr!$B$7:$K$99,3,FALSE))=TRUE,VLOOKUP(C20,FSGT_F_M_Inscr!$B$7:$K$85,3,FALSE),(VLOOKUP(C20,FSGT6_Inscr!$B$7:$K$99,3,FALSE)))</f>
        <v>Christian</v>
      </c>
      <c r="F20" s="121" t="str">
        <f>IF(ISERROR(VLOOKUP(C20,FSGT6_Inscr!$B$7:$K$99,4,FALSE))=TRUE,VLOOKUP(C20,FSGT_F_M_Inscr!$B$7:$K$85,4,FALSE),(VLOOKUP(C20,FSGT6_Inscr!$B$7:$K$99,4,FALSE)))</f>
        <v>ASPTT Chalon</v>
      </c>
      <c r="G20" s="121">
        <f>IF(ISERROR(VLOOKUP(C20,FSGT6_Inscr!$B$7:$K$99,5,FALSE))=TRUE,VLOOKUP(C20,FSGT_F_M_Inscr!$B$7:$K$85,5,FALSE),(VLOOKUP(C20,FSGT6_Inscr!$B$7:$K$99,5,FALSE)))</f>
        <v>71</v>
      </c>
      <c r="H20" s="121">
        <f>IF(ISERROR(VLOOKUP(C20,FSGT6_Inscr!$B$7:$K$99,6,FALSE))=TRUE,VLOOKUP(C20,FSGT_F_M_Inscr!$B$7:$K$85,6,FALSE),(VLOOKUP(C20,FSGT6_Inscr!$B$7:$K$99,6,FALSE)))</f>
        <v>0</v>
      </c>
      <c r="I20" s="121">
        <f>IF(ISERROR(VLOOKUP(C20,FSGT6_Inscr!$B$7:$K$99,7,FALSE))=TRUE,VLOOKUP(C20,FSGT_F_M_Inscr!$B$7:$K$85,7,FALSE),(VLOOKUP(C20,FSGT6_Inscr!$B$7:$K$99,7,FALSE)))</f>
        <v>6</v>
      </c>
      <c r="J20" s="121">
        <f>IF(ISERROR(VLOOKUP(C20,FSGT6_Inscr!$B$7:$K$99,8,FALSE))=TRUE,VLOOKUP(C20,FSGT_F_M_Inscr!$B$7:$K$85,8,FALSE),(VLOOKUP(C20,FSGT6_Inscr!$B$7:$K$99,8,FALSE)))</f>
        <v>0</v>
      </c>
      <c r="K20" s="121">
        <f>IF(ISERROR(VLOOKUP(C20,FSGT6_Inscr!$B$7:$K$99,9,FALSE))=TRUE,VLOOKUP(C20,FSGT_F_M_Inscr!$B$7:$K$85,9,FALSE),(VLOOKUP(C20,FSGT6_Inscr!$B$7:$K$99,9,FALSE)))</f>
        <v>0</v>
      </c>
      <c r="M20" s="210">
        <f t="shared" si="1"/>
        <v>12</v>
      </c>
      <c r="N20" s="276">
        <f t="shared" si="2"/>
        <v>12</v>
      </c>
      <c r="O20" s="130"/>
    </row>
    <row r="21" spans="1:15" x14ac:dyDescent="0.25">
      <c r="A21" s="109">
        <v>15</v>
      </c>
      <c r="B21" s="256">
        <f t="shared" si="0"/>
        <v>1</v>
      </c>
      <c r="C21" s="121">
        <v>503</v>
      </c>
      <c r="D21" s="121" t="str">
        <f>IF(ISERROR(VLOOKUP(C21,FSGT6_Inscr!$B$7:$K$99,2,FALSE))=TRUE,VLOOKUP(C21,FSGT_F_M_Inscr!$B$7:$K$85,2,FALSE),(VLOOKUP(C21,FSGT6_Inscr!$B$7:$K$99,2,FALSE)))</f>
        <v>CHOMETTON</v>
      </c>
      <c r="E21" s="121" t="str">
        <f>IF(ISERROR(VLOOKUP(C21,FSGT6_Inscr!$B$7:$K$99,3,FALSE))=TRUE,VLOOKUP(C21,FSGT_F_M_Inscr!$B$7:$K$85,3,FALSE),(VLOOKUP(C21,FSGT6_Inscr!$B$7:$K$99,3,FALSE)))</f>
        <v>Patrick</v>
      </c>
      <c r="F21" s="121" t="str">
        <f>IF(ISERROR(VLOOKUP(C21,FSGT6_Inscr!$B$7:$K$99,4,FALSE))=TRUE,VLOOKUP(C21,FSGT_F_M_Inscr!$B$7:$K$85,4,FALSE),(VLOOKUP(C21,FSGT6_Inscr!$B$7:$K$99,4,FALSE)))</f>
        <v>Verdun</v>
      </c>
      <c r="G21" s="121">
        <f>IF(ISERROR(VLOOKUP(C21,FSGT6_Inscr!$B$7:$K$99,5,FALSE))=TRUE,VLOOKUP(C21,FSGT_F_M_Inscr!$B$7:$K$85,5,FALSE),(VLOOKUP(C21,FSGT6_Inscr!$B$7:$K$99,5,FALSE)))</f>
        <v>71</v>
      </c>
      <c r="H21" s="121">
        <f>IF(ISERROR(VLOOKUP(C21,FSGT6_Inscr!$B$7:$K$99,6,FALSE))=TRUE,VLOOKUP(C21,FSGT_F_M_Inscr!$B$7:$K$85,6,FALSE),(VLOOKUP(C21,FSGT6_Inscr!$B$7:$K$99,6,FALSE)))</f>
        <v>0</v>
      </c>
      <c r="I21" s="121">
        <f>IF(ISERROR(VLOOKUP(C21,FSGT6_Inscr!$B$7:$K$99,7,FALSE))=TRUE,VLOOKUP(C21,FSGT_F_M_Inscr!$B$7:$K$85,7,FALSE),(VLOOKUP(C21,FSGT6_Inscr!$B$7:$K$99,7,FALSE)))</f>
        <v>6</v>
      </c>
      <c r="J21" s="121">
        <f>IF(ISERROR(VLOOKUP(C21,FSGT6_Inscr!$B$7:$K$99,8,FALSE))=TRUE,VLOOKUP(C21,FSGT_F_M_Inscr!$B$7:$K$85,8,FALSE),(VLOOKUP(C21,FSGT6_Inscr!$B$7:$K$99,8,FALSE)))</f>
        <v>0</v>
      </c>
      <c r="K21" s="121">
        <f>IF(ISERROR(VLOOKUP(C21,FSGT6_Inscr!$B$7:$K$99,9,FALSE))=TRUE,VLOOKUP(C21,FSGT_F_M_Inscr!$B$7:$K$85,9,FALSE),(VLOOKUP(C21,FSGT6_Inscr!$B$7:$K$99,9,FALSE)))</f>
        <v>0</v>
      </c>
      <c r="M21" s="210">
        <f t="shared" si="1"/>
        <v>11</v>
      </c>
      <c r="N21" s="276">
        <f t="shared" si="2"/>
        <v>11</v>
      </c>
      <c r="O21" s="130"/>
    </row>
    <row r="22" spans="1:15" x14ac:dyDescent="0.25">
      <c r="A22" s="109">
        <v>16</v>
      </c>
      <c r="B22" s="256">
        <f t="shared" si="0"/>
        <v>1</v>
      </c>
      <c r="C22" s="121">
        <v>504</v>
      </c>
      <c r="D22" s="121" t="str">
        <f>IF(ISERROR(VLOOKUP(C22,FSGT6_Inscr!$B$7:$K$99,2,FALSE))=TRUE,VLOOKUP(C22,FSGT_F_M_Inscr!$B$7:$K$85,2,FALSE),(VLOOKUP(C22,FSGT6_Inscr!$B$7:$K$99,2,FALSE)))</f>
        <v>DAVEN</v>
      </c>
      <c r="E22" s="121" t="str">
        <f>IF(ISERROR(VLOOKUP(C22,FSGT6_Inscr!$B$7:$K$99,3,FALSE))=TRUE,VLOOKUP(C22,FSGT_F_M_Inscr!$B$7:$K$85,3,FALSE),(VLOOKUP(C22,FSGT6_Inscr!$B$7:$K$99,3,FALSE)))</f>
        <v>Roger</v>
      </c>
      <c r="F22" s="121" t="str">
        <f>IF(ISERROR(VLOOKUP(C22,FSGT6_Inscr!$B$7:$K$99,4,FALSE))=TRUE,VLOOKUP(C22,FSGT_F_M_Inscr!$B$7:$K$85,4,FALSE),(VLOOKUP(C22,FSGT6_Inscr!$B$7:$K$99,4,FALSE)))</f>
        <v>St-Martin en Br.</v>
      </c>
      <c r="G22" s="121">
        <f>IF(ISERROR(VLOOKUP(C22,FSGT6_Inscr!$B$7:$K$99,5,FALSE))=TRUE,VLOOKUP(C22,FSGT_F_M_Inscr!$B$7:$K$85,5,FALSE),(VLOOKUP(C22,FSGT6_Inscr!$B$7:$K$99,5,FALSE)))</f>
        <v>71</v>
      </c>
      <c r="H22" s="121">
        <f>IF(ISERROR(VLOOKUP(C22,FSGT6_Inscr!$B$7:$K$99,6,FALSE))=TRUE,VLOOKUP(C22,FSGT_F_M_Inscr!$B$7:$K$85,6,FALSE),(VLOOKUP(C22,FSGT6_Inscr!$B$7:$K$99,6,FALSE)))</f>
        <v>0</v>
      </c>
      <c r="I22" s="121">
        <f>IF(ISERROR(VLOOKUP(C22,FSGT6_Inscr!$B$7:$K$99,7,FALSE))=TRUE,VLOOKUP(C22,FSGT_F_M_Inscr!$B$7:$K$85,7,FALSE),(VLOOKUP(C22,FSGT6_Inscr!$B$7:$K$99,7,FALSE)))</f>
        <v>6</v>
      </c>
      <c r="J22" s="121">
        <f>IF(ISERROR(VLOOKUP(C22,FSGT6_Inscr!$B$7:$K$99,8,FALSE))=TRUE,VLOOKUP(C22,FSGT_F_M_Inscr!$B$7:$K$85,8,FALSE),(VLOOKUP(C22,FSGT6_Inscr!$B$7:$K$99,8,FALSE)))</f>
        <v>0</v>
      </c>
      <c r="K22" s="121">
        <f>IF(ISERROR(VLOOKUP(C22,FSGT6_Inscr!$B$7:$K$99,9,FALSE))=TRUE,VLOOKUP(C22,FSGT_F_M_Inscr!$B$7:$K$85,9,FALSE),(VLOOKUP(C22,FSGT6_Inscr!$B$7:$K$99,9,FALSE)))</f>
        <v>0</v>
      </c>
      <c r="M22" s="210">
        <f t="shared" si="1"/>
        <v>10</v>
      </c>
      <c r="N22" s="276">
        <f t="shared" si="2"/>
        <v>10</v>
      </c>
      <c r="O22" s="130"/>
    </row>
    <row r="23" spans="1:15" x14ac:dyDescent="0.25">
      <c r="A23" s="109">
        <v>17</v>
      </c>
      <c r="B23" s="256">
        <f t="shared" si="0"/>
        <v>1</v>
      </c>
      <c r="C23" s="121"/>
      <c r="D23" s="121" t="e">
        <f>IF(ISERROR(VLOOKUP(C23,FSGT6_Inscr!$B$7:$K$99,2,FALSE))=TRUE,VLOOKUP(C23,FSGT_F_M_Inscr!$B$7:$K$85,2,FALSE),(VLOOKUP(C23,FSGT6_Inscr!$B$7:$K$99,2,FALSE)))</f>
        <v>#N/A</v>
      </c>
      <c r="E23" s="121" t="e">
        <f>IF(ISERROR(VLOOKUP(C23,FSGT6_Inscr!$B$7:$K$99,3,FALSE))=TRUE,VLOOKUP(C23,FSGT_F_M_Inscr!$B$7:$K$85,3,FALSE),(VLOOKUP(C23,FSGT6_Inscr!$B$7:$K$99,3,FALSE)))</f>
        <v>#N/A</v>
      </c>
      <c r="F23" s="121" t="e">
        <f>IF(ISERROR(VLOOKUP(C23,FSGT6_Inscr!$B$7:$K$99,4,FALSE))=TRUE,VLOOKUP(C23,FSGT_F_M_Inscr!$B$7:$K$85,4,FALSE),(VLOOKUP(C23,FSGT6_Inscr!$B$7:$K$99,4,FALSE)))</f>
        <v>#N/A</v>
      </c>
      <c r="G23" s="121" t="e">
        <f>IF(ISERROR(VLOOKUP(C23,FSGT6_Inscr!$B$7:$K$99,5,FALSE))=TRUE,VLOOKUP(C23,FSGT_F_M_Inscr!$B$7:$K$85,5,FALSE),(VLOOKUP(C23,FSGT6_Inscr!$B$7:$K$99,5,FALSE)))</f>
        <v>#N/A</v>
      </c>
      <c r="H23" s="121" t="e">
        <f>IF(ISERROR(VLOOKUP(C23,FSGT6_Inscr!$B$7:$K$99,6,FALSE))=TRUE,VLOOKUP(C23,FSGT_F_M_Inscr!$B$7:$K$85,6,FALSE),(VLOOKUP(C23,FSGT6_Inscr!$B$7:$K$99,6,FALSE)))</f>
        <v>#N/A</v>
      </c>
      <c r="I23" s="121" t="e">
        <f>IF(ISERROR(VLOOKUP(C23,FSGT6_Inscr!$B$7:$K$99,7,FALSE))=TRUE,VLOOKUP(C23,FSGT_F_M_Inscr!$B$7:$K$85,7,FALSE),(VLOOKUP(C23,FSGT6_Inscr!$B$7:$K$99,7,FALSE)))</f>
        <v>#N/A</v>
      </c>
      <c r="J23" s="121" t="e">
        <f>IF(ISERROR(VLOOKUP(C23,FSGT6_Inscr!$B$7:$K$99,8,FALSE))=TRUE,VLOOKUP(C23,FSGT_F_M_Inscr!$B$7:$K$85,8,FALSE),(VLOOKUP(C23,FSGT6_Inscr!$B$7:$K$99,8,FALSE)))</f>
        <v>#N/A</v>
      </c>
      <c r="K23" s="121" t="e">
        <f>IF(ISERROR(VLOOKUP(C23,FSGT6_Inscr!$B$7:$K$99,9,FALSE))=TRUE,VLOOKUP(C23,FSGT_F_M_Inscr!$B$7:$K$85,9,FALSE),(VLOOKUP(C23,FSGT6_Inscr!$B$7:$K$99,9,FALSE)))</f>
        <v>#N/A</v>
      </c>
      <c r="M23" s="210" t="e">
        <f t="shared" si="1"/>
        <v>#N/A</v>
      </c>
      <c r="N23" s="276">
        <f t="shared" si="2"/>
        <v>9</v>
      </c>
      <c r="O23" s="130"/>
    </row>
    <row r="24" spans="1:15" x14ac:dyDescent="0.25">
      <c r="A24" s="109">
        <v>18</v>
      </c>
      <c r="B24" s="256">
        <f t="shared" si="0"/>
        <v>1</v>
      </c>
      <c r="C24" s="121"/>
      <c r="D24" s="121" t="e">
        <f>IF(ISERROR(VLOOKUP(C24,FSGT6_Inscr!$B$7:$K$99,2,FALSE))=TRUE,VLOOKUP(C24,FSGT_F_M_Inscr!$B$7:$K$85,2,FALSE),(VLOOKUP(C24,FSGT6_Inscr!$B$7:$K$99,2,FALSE)))</f>
        <v>#N/A</v>
      </c>
      <c r="E24" s="121" t="e">
        <f>IF(ISERROR(VLOOKUP(C24,FSGT6_Inscr!$B$7:$K$99,3,FALSE))=TRUE,VLOOKUP(C24,FSGT_F_M_Inscr!$B$7:$K$85,3,FALSE),(VLOOKUP(C24,FSGT6_Inscr!$B$7:$K$99,3,FALSE)))</f>
        <v>#N/A</v>
      </c>
      <c r="F24" s="121" t="e">
        <f>IF(ISERROR(VLOOKUP(C24,FSGT6_Inscr!$B$7:$K$99,4,FALSE))=TRUE,VLOOKUP(C24,FSGT_F_M_Inscr!$B$7:$K$85,4,FALSE),(VLOOKUP(C24,FSGT6_Inscr!$B$7:$K$99,4,FALSE)))</f>
        <v>#N/A</v>
      </c>
      <c r="G24" s="121" t="e">
        <f>IF(ISERROR(VLOOKUP(C24,FSGT6_Inscr!$B$7:$K$99,5,FALSE))=TRUE,VLOOKUP(C24,FSGT_F_M_Inscr!$B$7:$K$85,5,FALSE),(VLOOKUP(C24,FSGT6_Inscr!$B$7:$K$99,5,FALSE)))</f>
        <v>#N/A</v>
      </c>
      <c r="H24" s="121" t="e">
        <f>IF(ISERROR(VLOOKUP(C24,FSGT6_Inscr!$B$7:$K$99,6,FALSE))=TRUE,VLOOKUP(C24,FSGT_F_M_Inscr!$B$7:$K$85,6,FALSE),(VLOOKUP(C24,FSGT6_Inscr!$B$7:$K$99,6,FALSE)))</f>
        <v>#N/A</v>
      </c>
      <c r="I24" s="121" t="e">
        <f>IF(ISERROR(VLOOKUP(C24,FSGT6_Inscr!$B$7:$K$99,7,FALSE))=TRUE,VLOOKUP(C24,FSGT_F_M_Inscr!$B$7:$K$85,7,FALSE),(VLOOKUP(C24,FSGT6_Inscr!$B$7:$K$99,7,FALSE)))</f>
        <v>#N/A</v>
      </c>
      <c r="J24" s="121" t="e">
        <f>IF(ISERROR(VLOOKUP(C24,FSGT6_Inscr!$B$7:$K$99,8,FALSE))=TRUE,VLOOKUP(C24,FSGT_F_M_Inscr!$B$7:$K$85,8,FALSE),(VLOOKUP(C24,FSGT6_Inscr!$B$7:$K$99,8,FALSE)))</f>
        <v>#N/A</v>
      </c>
      <c r="K24" s="121" t="e">
        <f>IF(ISERROR(VLOOKUP(C24,FSGT6_Inscr!$B$7:$K$99,9,FALSE))=TRUE,VLOOKUP(C24,FSGT_F_M_Inscr!$B$7:$K$85,9,FALSE),(VLOOKUP(C24,FSGT6_Inscr!$B$7:$K$99,9,FALSE)))</f>
        <v>#N/A</v>
      </c>
      <c r="M24" s="210" t="e">
        <f t="shared" si="1"/>
        <v>#N/A</v>
      </c>
      <c r="N24" s="276">
        <f t="shared" si="2"/>
        <v>8</v>
      </c>
      <c r="O24" s="130"/>
    </row>
    <row r="25" spans="1:15" x14ac:dyDescent="0.25">
      <c r="A25" s="109">
        <v>19</v>
      </c>
      <c r="B25" s="256">
        <f t="shared" si="0"/>
        <v>1</v>
      </c>
      <c r="C25" s="121"/>
      <c r="D25" s="121" t="e">
        <f>IF(ISERROR(VLOOKUP(C25,FSGT6_Inscr!$B$7:$K$99,2,FALSE))=TRUE,VLOOKUP(C25,FSGT_F_M_Inscr!$B$7:$K$85,2,FALSE),(VLOOKUP(C25,FSGT6_Inscr!$B$7:$K$99,2,FALSE)))</f>
        <v>#N/A</v>
      </c>
      <c r="E25" s="121" t="e">
        <f>IF(ISERROR(VLOOKUP(C25,FSGT6_Inscr!$B$7:$K$99,3,FALSE))=TRUE,VLOOKUP(C25,FSGT_F_M_Inscr!$B$7:$K$85,3,FALSE),(VLOOKUP(C25,FSGT6_Inscr!$B$7:$K$99,3,FALSE)))</f>
        <v>#N/A</v>
      </c>
      <c r="F25" s="121" t="e">
        <f>IF(ISERROR(VLOOKUP(C25,FSGT6_Inscr!$B$7:$K$99,4,FALSE))=TRUE,VLOOKUP(C25,FSGT_F_M_Inscr!$B$7:$K$85,4,FALSE),(VLOOKUP(C25,FSGT6_Inscr!$B$7:$K$99,4,FALSE)))</f>
        <v>#N/A</v>
      </c>
      <c r="G25" s="121" t="e">
        <f>IF(ISERROR(VLOOKUP(C25,FSGT6_Inscr!$B$7:$K$99,5,FALSE))=TRUE,VLOOKUP(C25,FSGT_F_M_Inscr!$B$7:$K$85,5,FALSE),(VLOOKUP(C25,FSGT6_Inscr!$B$7:$K$99,5,FALSE)))</f>
        <v>#N/A</v>
      </c>
      <c r="H25" s="121" t="e">
        <f>IF(ISERROR(VLOOKUP(C25,FSGT6_Inscr!$B$7:$K$99,6,FALSE))=TRUE,VLOOKUP(C25,FSGT_F_M_Inscr!$B$7:$K$85,6,FALSE),(VLOOKUP(C25,FSGT6_Inscr!$B$7:$K$99,6,FALSE)))</f>
        <v>#N/A</v>
      </c>
      <c r="I25" s="121" t="e">
        <f>IF(ISERROR(VLOOKUP(C25,FSGT6_Inscr!$B$7:$K$99,7,FALSE))=TRUE,VLOOKUP(C25,FSGT_F_M_Inscr!$B$7:$K$85,7,FALSE),(VLOOKUP(C25,FSGT6_Inscr!$B$7:$K$99,7,FALSE)))</f>
        <v>#N/A</v>
      </c>
      <c r="J25" s="121" t="e">
        <f>IF(ISERROR(VLOOKUP(C25,FSGT6_Inscr!$B$7:$K$99,8,FALSE))=TRUE,VLOOKUP(C25,FSGT_F_M_Inscr!$B$7:$K$85,8,FALSE),(VLOOKUP(C25,FSGT6_Inscr!$B$7:$K$99,8,FALSE)))</f>
        <v>#N/A</v>
      </c>
      <c r="K25" s="121" t="e">
        <f>IF(ISERROR(VLOOKUP(C25,FSGT6_Inscr!$B$7:$K$99,9,FALSE))=TRUE,VLOOKUP(C25,FSGT_F_M_Inscr!$B$7:$K$85,9,FALSE),(VLOOKUP(C25,FSGT6_Inscr!$B$7:$K$99,9,FALSE)))</f>
        <v>#N/A</v>
      </c>
      <c r="M25" s="210" t="e">
        <f t="shared" si="1"/>
        <v>#N/A</v>
      </c>
      <c r="N25" s="276">
        <f t="shared" si="2"/>
        <v>7</v>
      </c>
      <c r="O25" s="130"/>
    </row>
    <row r="26" spans="1:15" x14ac:dyDescent="0.25">
      <c r="A26" s="109">
        <v>20</v>
      </c>
      <c r="B26" s="256">
        <f t="shared" si="0"/>
        <v>1</v>
      </c>
      <c r="C26" s="121"/>
      <c r="D26" s="121" t="e">
        <f>IF(ISERROR(VLOOKUP(C26,FSGT6_Inscr!$B$7:$K$99,2,FALSE))=TRUE,VLOOKUP(C26,FSGT_F_M_Inscr!$B$7:$K$85,2,FALSE),(VLOOKUP(C26,FSGT6_Inscr!$B$7:$K$99,2,FALSE)))</f>
        <v>#N/A</v>
      </c>
      <c r="E26" s="121" t="e">
        <f>IF(ISERROR(VLOOKUP(C26,FSGT6_Inscr!$B$7:$K$99,3,FALSE))=TRUE,VLOOKUP(C26,FSGT_F_M_Inscr!$B$7:$K$85,3,FALSE),(VLOOKUP(C26,FSGT6_Inscr!$B$7:$K$99,3,FALSE)))</f>
        <v>#N/A</v>
      </c>
      <c r="F26" s="121" t="e">
        <f>IF(ISERROR(VLOOKUP(C26,FSGT6_Inscr!$B$7:$K$99,4,FALSE))=TRUE,VLOOKUP(C26,FSGT_F_M_Inscr!$B$7:$K$85,4,FALSE),(VLOOKUP(C26,FSGT6_Inscr!$B$7:$K$99,4,FALSE)))</f>
        <v>#N/A</v>
      </c>
      <c r="G26" s="121" t="e">
        <f>IF(ISERROR(VLOOKUP(C26,FSGT6_Inscr!$B$7:$K$99,5,FALSE))=TRUE,VLOOKUP(C26,FSGT_F_M_Inscr!$B$7:$K$85,5,FALSE),(VLOOKUP(C26,FSGT6_Inscr!$B$7:$K$99,5,FALSE)))</f>
        <v>#N/A</v>
      </c>
      <c r="H26" s="121" t="e">
        <f>IF(ISERROR(VLOOKUP(C26,FSGT6_Inscr!$B$7:$K$99,6,FALSE))=TRUE,VLOOKUP(C26,FSGT_F_M_Inscr!$B$7:$K$85,6,FALSE),(VLOOKUP(C26,FSGT6_Inscr!$B$7:$K$99,6,FALSE)))</f>
        <v>#N/A</v>
      </c>
      <c r="I26" s="121" t="e">
        <f>IF(ISERROR(VLOOKUP(C26,FSGT6_Inscr!$B$7:$K$99,7,FALSE))=TRUE,VLOOKUP(C26,FSGT_F_M_Inscr!$B$7:$K$85,7,FALSE),(VLOOKUP(C26,FSGT6_Inscr!$B$7:$K$99,7,FALSE)))</f>
        <v>#N/A</v>
      </c>
      <c r="J26" s="121" t="e">
        <f>IF(ISERROR(VLOOKUP(C26,FSGT6_Inscr!$B$7:$K$99,8,FALSE))=TRUE,VLOOKUP(C26,FSGT_F_M_Inscr!$B$7:$K$85,8,FALSE),(VLOOKUP(C26,FSGT6_Inscr!$B$7:$K$99,8,FALSE)))</f>
        <v>#N/A</v>
      </c>
      <c r="K26" s="121" t="e">
        <f>IF(ISERROR(VLOOKUP(C26,FSGT6_Inscr!$B$7:$K$99,9,FALSE))=TRUE,VLOOKUP(C26,FSGT_F_M_Inscr!$B$7:$K$85,9,FALSE),(VLOOKUP(C26,FSGT6_Inscr!$B$7:$K$99,9,FALSE)))</f>
        <v>#N/A</v>
      </c>
      <c r="M26" s="210" t="e">
        <f t="shared" si="1"/>
        <v>#N/A</v>
      </c>
      <c r="N26" s="276">
        <f t="shared" si="2"/>
        <v>6</v>
      </c>
      <c r="O26" s="130"/>
    </row>
    <row r="27" spans="1:15" x14ac:dyDescent="0.25">
      <c r="A27" s="109">
        <v>21</v>
      </c>
      <c r="B27" s="256">
        <f t="shared" si="0"/>
        <v>1</v>
      </c>
      <c r="C27" s="121"/>
      <c r="D27" s="121" t="e">
        <f>IF(ISERROR(VLOOKUP(C27,FSGT6_Inscr!$B$7:$K$99,2,FALSE))=TRUE,VLOOKUP(C27,FSGT_F_M_Inscr!$B$7:$K$85,2,FALSE),(VLOOKUP(C27,FSGT6_Inscr!$B$7:$K$99,2,FALSE)))</f>
        <v>#N/A</v>
      </c>
      <c r="E27" s="121" t="e">
        <f>IF(ISERROR(VLOOKUP(C27,FSGT6_Inscr!$B$7:$K$99,3,FALSE))=TRUE,VLOOKUP(C27,FSGT_F_M_Inscr!$B$7:$K$85,3,FALSE),(VLOOKUP(C27,FSGT6_Inscr!$B$7:$K$99,3,FALSE)))</f>
        <v>#N/A</v>
      </c>
      <c r="F27" s="121" t="e">
        <f>IF(ISERROR(VLOOKUP(C27,FSGT6_Inscr!$B$7:$K$99,4,FALSE))=TRUE,VLOOKUP(C27,FSGT_F_M_Inscr!$B$7:$K$85,4,FALSE),(VLOOKUP(C27,FSGT6_Inscr!$B$7:$K$99,4,FALSE)))</f>
        <v>#N/A</v>
      </c>
      <c r="G27" s="121" t="e">
        <f>IF(ISERROR(VLOOKUP(C27,FSGT6_Inscr!$B$7:$K$99,5,FALSE))=TRUE,VLOOKUP(C27,FSGT_F_M_Inscr!$B$7:$K$85,5,FALSE),(VLOOKUP(C27,FSGT6_Inscr!$B$7:$K$99,5,FALSE)))</f>
        <v>#N/A</v>
      </c>
      <c r="H27" s="121" t="e">
        <f>IF(ISERROR(VLOOKUP(C27,FSGT6_Inscr!$B$7:$K$99,6,FALSE))=TRUE,VLOOKUP(C27,FSGT_F_M_Inscr!$B$7:$K$85,6,FALSE),(VLOOKUP(C27,FSGT6_Inscr!$B$7:$K$99,6,FALSE)))</f>
        <v>#N/A</v>
      </c>
      <c r="I27" s="121" t="e">
        <f>IF(ISERROR(VLOOKUP(C27,FSGT6_Inscr!$B$7:$K$99,7,FALSE))=TRUE,VLOOKUP(C27,FSGT_F_M_Inscr!$B$7:$K$85,7,FALSE),(VLOOKUP(C27,FSGT6_Inscr!$B$7:$K$99,7,FALSE)))</f>
        <v>#N/A</v>
      </c>
      <c r="J27" s="121" t="e">
        <f>IF(ISERROR(VLOOKUP(C27,FSGT6_Inscr!$B$7:$K$99,8,FALSE))=TRUE,VLOOKUP(C27,FSGT_F_M_Inscr!$B$7:$K$85,8,FALSE),(VLOOKUP(C27,FSGT6_Inscr!$B$7:$K$99,8,FALSE)))</f>
        <v>#N/A</v>
      </c>
      <c r="K27" s="121" t="e">
        <f>IF(ISERROR(VLOOKUP(C27,FSGT6_Inscr!$B$7:$K$99,9,FALSE))=TRUE,VLOOKUP(C27,FSGT_F_M_Inscr!$B$7:$K$85,9,FALSE),(VLOOKUP(C27,FSGT6_Inscr!$B$7:$K$99,9,FALSE)))</f>
        <v>#N/A</v>
      </c>
      <c r="M27" s="210" t="e">
        <f t="shared" si="1"/>
        <v>#N/A</v>
      </c>
      <c r="N27" s="276">
        <f t="shared" si="2"/>
        <v>5</v>
      </c>
      <c r="O27" s="130"/>
    </row>
    <row r="28" spans="1:15" x14ac:dyDescent="0.25">
      <c r="A28" s="109">
        <v>22</v>
      </c>
      <c r="B28" s="256">
        <f t="shared" si="0"/>
        <v>1</v>
      </c>
      <c r="C28" s="121"/>
      <c r="D28" s="121" t="e">
        <f>IF(ISERROR(VLOOKUP(C28,FSGT6_Inscr!$B$7:$K$99,2,FALSE))=TRUE,VLOOKUP(C28,FSGT_F_M_Inscr!$B$7:$K$85,2,FALSE),(VLOOKUP(C28,FSGT6_Inscr!$B$7:$K$99,2,FALSE)))</f>
        <v>#N/A</v>
      </c>
      <c r="E28" s="121" t="e">
        <f>IF(ISERROR(VLOOKUP(C28,FSGT6_Inscr!$B$7:$K$99,3,FALSE))=TRUE,VLOOKUP(C28,FSGT_F_M_Inscr!$B$7:$K$85,3,FALSE),(VLOOKUP(C28,FSGT6_Inscr!$B$7:$K$99,3,FALSE)))</f>
        <v>#N/A</v>
      </c>
      <c r="F28" s="121" t="e">
        <f>IF(ISERROR(VLOOKUP(C28,FSGT6_Inscr!$B$7:$K$99,4,FALSE))=TRUE,VLOOKUP(C28,FSGT_F_M_Inscr!$B$7:$K$85,4,FALSE),(VLOOKUP(C28,FSGT6_Inscr!$B$7:$K$99,4,FALSE)))</f>
        <v>#N/A</v>
      </c>
      <c r="G28" s="121" t="e">
        <f>IF(ISERROR(VLOOKUP(C28,FSGT6_Inscr!$B$7:$K$99,5,FALSE))=TRUE,VLOOKUP(C28,FSGT_F_M_Inscr!$B$7:$K$85,5,FALSE),(VLOOKUP(C28,FSGT6_Inscr!$B$7:$K$99,5,FALSE)))</f>
        <v>#N/A</v>
      </c>
      <c r="H28" s="121" t="e">
        <f>IF(ISERROR(VLOOKUP(C28,FSGT6_Inscr!$B$7:$K$99,6,FALSE))=TRUE,VLOOKUP(C28,FSGT_F_M_Inscr!$B$7:$K$85,6,FALSE),(VLOOKUP(C28,FSGT6_Inscr!$B$7:$K$99,6,FALSE)))</f>
        <v>#N/A</v>
      </c>
      <c r="I28" s="121" t="e">
        <f>IF(ISERROR(VLOOKUP(C28,FSGT6_Inscr!$B$7:$K$99,7,FALSE))=TRUE,VLOOKUP(C28,FSGT_F_M_Inscr!$B$7:$K$85,7,FALSE),(VLOOKUP(C28,FSGT6_Inscr!$B$7:$K$99,7,FALSE)))</f>
        <v>#N/A</v>
      </c>
      <c r="J28" s="121" t="e">
        <f>IF(ISERROR(VLOOKUP(C28,FSGT6_Inscr!$B$7:$K$99,8,FALSE))=TRUE,VLOOKUP(C28,FSGT_F_M_Inscr!$B$7:$K$85,8,FALSE),(VLOOKUP(C28,FSGT6_Inscr!$B$7:$K$99,8,FALSE)))</f>
        <v>#N/A</v>
      </c>
      <c r="K28" s="121" t="e">
        <f>IF(ISERROR(VLOOKUP(C28,FSGT6_Inscr!$B$7:$K$99,9,FALSE))=TRUE,VLOOKUP(C28,FSGT_F_M_Inscr!$B$7:$K$85,9,FALSE),(VLOOKUP(C28,FSGT6_Inscr!$B$7:$K$99,9,FALSE)))</f>
        <v>#N/A</v>
      </c>
      <c r="M28" s="210" t="e">
        <f t="shared" si="1"/>
        <v>#N/A</v>
      </c>
      <c r="N28" s="276">
        <f t="shared" si="2"/>
        <v>4</v>
      </c>
      <c r="O28" s="130"/>
    </row>
    <row r="29" spans="1:15" x14ac:dyDescent="0.25">
      <c r="A29" s="109">
        <v>23</v>
      </c>
      <c r="B29" s="256">
        <f t="shared" si="0"/>
        <v>1</v>
      </c>
      <c r="C29" s="121"/>
      <c r="D29" s="121" t="e">
        <f>IF(ISERROR(VLOOKUP(C29,FSGT6_Inscr!$B$7:$K$99,2,FALSE))=TRUE,VLOOKUP(C29,FSGT_F_M_Inscr!$B$7:$K$85,2,FALSE),(VLOOKUP(C29,FSGT6_Inscr!$B$7:$K$99,2,FALSE)))</f>
        <v>#N/A</v>
      </c>
      <c r="E29" s="121" t="e">
        <f>IF(ISERROR(VLOOKUP(C29,FSGT6_Inscr!$B$7:$K$99,3,FALSE))=TRUE,VLOOKUP(C29,FSGT_F_M_Inscr!$B$7:$K$85,3,FALSE),(VLOOKUP(C29,FSGT6_Inscr!$B$7:$K$99,3,FALSE)))</f>
        <v>#N/A</v>
      </c>
      <c r="F29" s="121" t="e">
        <f>IF(ISERROR(VLOOKUP(C29,FSGT6_Inscr!$B$7:$K$99,4,FALSE))=TRUE,VLOOKUP(C29,FSGT_F_M_Inscr!$B$7:$K$85,4,FALSE),(VLOOKUP(C29,FSGT6_Inscr!$B$7:$K$99,4,FALSE)))</f>
        <v>#N/A</v>
      </c>
      <c r="G29" s="121" t="e">
        <f>IF(ISERROR(VLOOKUP(C29,FSGT6_Inscr!$B$7:$K$99,5,FALSE))=TRUE,VLOOKUP(C29,FSGT_F_M_Inscr!$B$7:$K$85,5,FALSE),(VLOOKUP(C29,FSGT6_Inscr!$B$7:$K$99,5,FALSE)))</f>
        <v>#N/A</v>
      </c>
      <c r="H29" s="121" t="e">
        <f>IF(ISERROR(VLOOKUP(C29,FSGT6_Inscr!$B$7:$K$99,6,FALSE))=TRUE,VLOOKUP(C29,FSGT_F_M_Inscr!$B$7:$K$85,6,FALSE),(VLOOKUP(C29,FSGT6_Inscr!$B$7:$K$99,6,FALSE)))</f>
        <v>#N/A</v>
      </c>
      <c r="I29" s="121" t="e">
        <f>IF(ISERROR(VLOOKUP(C29,FSGT6_Inscr!$B$7:$K$99,7,FALSE))=TRUE,VLOOKUP(C29,FSGT_F_M_Inscr!$B$7:$K$85,7,FALSE),(VLOOKUP(C29,FSGT6_Inscr!$B$7:$K$99,7,FALSE)))</f>
        <v>#N/A</v>
      </c>
      <c r="J29" s="121" t="e">
        <f>IF(ISERROR(VLOOKUP(C29,FSGT6_Inscr!$B$7:$K$99,8,FALSE))=TRUE,VLOOKUP(C29,FSGT_F_M_Inscr!$B$7:$K$85,8,FALSE),(VLOOKUP(C29,FSGT6_Inscr!$B$7:$K$99,8,FALSE)))</f>
        <v>#N/A</v>
      </c>
      <c r="K29" s="121" t="e">
        <f>IF(ISERROR(VLOOKUP(C29,FSGT6_Inscr!$B$7:$K$99,9,FALSE))=TRUE,VLOOKUP(C29,FSGT_F_M_Inscr!$B$7:$K$85,9,FALSE),(VLOOKUP(C29,FSGT6_Inscr!$B$7:$K$99,9,FALSE)))</f>
        <v>#N/A</v>
      </c>
      <c r="M29" s="210" t="e">
        <f t="shared" si="1"/>
        <v>#N/A</v>
      </c>
      <c r="N29" s="276">
        <f t="shared" si="2"/>
        <v>3</v>
      </c>
      <c r="O29" s="130"/>
    </row>
    <row r="30" spans="1:15" x14ac:dyDescent="0.25">
      <c r="A30" s="109">
        <v>24</v>
      </c>
      <c r="B30" s="256">
        <f t="shared" si="0"/>
        <v>1</v>
      </c>
      <c r="C30" s="121"/>
      <c r="D30" s="121" t="e">
        <f>IF(ISERROR(VLOOKUP(C30,FSGT6_Inscr!$B$7:$K$99,2,FALSE))=TRUE,VLOOKUP(C30,FSGT_F_M_Inscr!$B$7:$K$85,2,FALSE),(VLOOKUP(C30,FSGT6_Inscr!$B$7:$K$99,2,FALSE)))</f>
        <v>#N/A</v>
      </c>
      <c r="E30" s="121" t="e">
        <f>IF(ISERROR(VLOOKUP(C30,FSGT6_Inscr!$B$7:$K$99,3,FALSE))=TRUE,VLOOKUP(C30,FSGT_F_M_Inscr!$B$7:$K$85,3,FALSE),(VLOOKUP(C30,FSGT6_Inscr!$B$7:$K$99,3,FALSE)))</f>
        <v>#N/A</v>
      </c>
      <c r="F30" s="121" t="e">
        <f>IF(ISERROR(VLOOKUP(C30,FSGT6_Inscr!$B$7:$K$99,4,FALSE))=TRUE,VLOOKUP(C30,FSGT_F_M_Inscr!$B$7:$K$85,4,FALSE),(VLOOKUP(C30,FSGT6_Inscr!$B$7:$K$99,4,FALSE)))</f>
        <v>#N/A</v>
      </c>
      <c r="G30" s="121" t="e">
        <f>IF(ISERROR(VLOOKUP(C30,FSGT6_Inscr!$B$7:$K$99,5,FALSE))=TRUE,VLOOKUP(C30,FSGT_F_M_Inscr!$B$7:$K$85,5,FALSE),(VLOOKUP(C30,FSGT6_Inscr!$B$7:$K$99,5,FALSE)))</f>
        <v>#N/A</v>
      </c>
      <c r="H30" s="121" t="e">
        <f>IF(ISERROR(VLOOKUP(C30,FSGT6_Inscr!$B$7:$K$99,6,FALSE))=TRUE,VLOOKUP(C30,FSGT_F_M_Inscr!$B$7:$K$85,6,FALSE),(VLOOKUP(C30,FSGT6_Inscr!$B$7:$K$99,6,FALSE)))</f>
        <v>#N/A</v>
      </c>
      <c r="I30" s="121" t="e">
        <f>IF(ISERROR(VLOOKUP(C30,FSGT6_Inscr!$B$7:$K$99,7,FALSE))=TRUE,VLOOKUP(C30,FSGT_F_M_Inscr!$B$7:$K$85,7,FALSE),(VLOOKUP(C30,FSGT6_Inscr!$B$7:$K$99,7,FALSE)))</f>
        <v>#N/A</v>
      </c>
      <c r="J30" s="121" t="e">
        <f>IF(ISERROR(VLOOKUP(C30,FSGT6_Inscr!$B$7:$K$99,8,FALSE))=TRUE,VLOOKUP(C30,FSGT_F_M_Inscr!$B$7:$K$85,8,FALSE),(VLOOKUP(C30,FSGT6_Inscr!$B$7:$K$99,8,FALSE)))</f>
        <v>#N/A</v>
      </c>
      <c r="K30" s="121" t="e">
        <f>IF(ISERROR(VLOOKUP(C30,FSGT6_Inscr!$B$7:$K$99,9,FALSE))=TRUE,VLOOKUP(C30,FSGT_F_M_Inscr!$B$7:$K$85,9,FALSE),(VLOOKUP(C30,FSGT6_Inscr!$B$7:$K$99,9,FALSE)))</f>
        <v>#N/A</v>
      </c>
      <c r="M30" s="210" t="e">
        <f t="shared" si="1"/>
        <v>#N/A</v>
      </c>
      <c r="N30" s="276">
        <f t="shared" si="2"/>
        <v>2</v>
      </c>
      <c r="O30" s="130"/>
    </row>
    <row r="31" spans="1:15" x14ac:dyDescent="0.25">
      <c r="A31" s="109">
        <v>25</v>
      </c>
      <c r="B31" s="256">
        <f t="shared" si="0"/>
        <v>1</v>
      </c>
      <c r="C31" s="121"/>
      <c r="D31" s="121" t="e">
        <f>IF(ISERROR(VLOOKUP(C31,FSGT6_Inscr!$B$7:$K$99,2,FALSE))=TRUE,VLOOKUP(C31,FSGT_F_M_Inscr!$B$7:$K$85,2,FALSE),(VLOOKUP(C31,FSGT6_Inscr!$B$7:$K$99,2,FALSE)))</f>
        <v>#N/A</v>
      </c>
      <c r="E31" s="121" t="e">
        <f>IF(ISERROR(VLOOKUP(C31,FSGT6_Inscr!$B$7:$K$99,3,FALSE))=TRUE,VLOOKUP(C31,FSGT_F_M_Inscr!$B$7:$K$85,3,FALSE),(VLOOKUP(C31,FSGT6_Inscr!$B$7:$K$99,3,FALSE)))</f>
        <v>#N/A</v>
      </c>
      <c r="F31" s="121" t="e">
        <f>IF(ISERROR(VLOOKUP(C31,FSGT6_Inscr!$B$7:$K$99,4,FALSE))=TRUE,VLOOKUP(C31,FSGT_F_M_Inscr!$B$7:$K$85,4,FALSE),(VLOOKUP(C31,FSGT6_Inscr!$B$7:$K$99,4,FALSE)))</f>
        <v>#N/A</v>
      </c>
      <c r="G31" s="121" t="e">
        <f>IF(ISERROR(VLOOKUP(C31,FSGT6_Inscr!$B$7:$K$99,5,FALSE))=TRUE,VLOOKUP(C31,FSGT_F_M_Inscr!$B$7:$K$85,5,FALSE),(VLOOKUP(C31,FSGT6_Inscr!$B$7:$K$99,5,FALSE)))</f>
        <v>#N/A</v>
      </c>
      <c r="H31" s="121" t="e">
        <f>IF(ISERROR(VLOOKUP(C31,FSGT6_Inscr!$B$7:$K$99,6,FALSE))=TRUE,VLOOKUP(C31,FSGT_F_M_Inscr!$B$7:$K$85,6,FALSE),(VLOOKUP(C31,FSGT6_Inscr!$B$7:$K$99,6,FALSE)))</f>
        <v>#N/A</v>
      </c>
      <c r="I31" s="121" t="e">
        <f>IF(ISERROR(VLOOKUP(C31,FSGT6_Inscr!$B$7:$K$99,7,FALSE))=TRUE,VLOOKUP(C31,FSGT_F_M_Inscr!$B$7:$K$85,7,FALSE),(VLOOKUP(C31,FSGT6_Inscr!$B$7:$K$99,7,FALSE)))</f>
        <v>#N/A</v>
      </c>
      <c r="J31" s="121" t="e">
        <f>IF(ISERROR(VLOOKUP(C31,FSGT6_Inscr!$B$7:$K$99,8,FALSE))=TRUE,VLOOKUP(C31,FSGT_F_M_Inscr!$B$7:$K$85,8,FALSE),(VLOOKUP(C31,FSGT6_Inscr!$B$7:$K$99,8,FALSE)))</f>
        <v>#N/A</v>
      </c>
      <c r="K31" s="121" t="e">
        <f>IF(ISERROR(VLOOKUP(C31,FSGT6_Inscr!$B$7:$K$99,9,FALSE))=TRUE,VLOOKUP(C31,FSGT_F_M_Inscr!$B$7:$K$85,9,FALSE),(VLOOKUP(C31,FSGT6_Inscr!$B$7:$K$99,9,FALSE)))</f>
        <v>#N/A</v>
      </c>
      <c r="M31" s="210" t="e">
        <f t="shared" si="1"/>
        <v>#N/A</v>
      </c>
      <c r="N31" s="276">
        <f t="shared" si="2"/>
        <v>1</v>
      </c>
      <c r="O31" s="130"/>
    </row>
    <row r="32" spans="1:15" x14ac:dyDescent="0.25">
      <c r="A32" s="109">
        <v>26</v>
      </c>
      <c r="B32" s="256">
        <f t="shared" si="0"/>
        <v>1</v>
      </c>
      <c r="C32" s="121"/>
      <c r="D32" s="121" t="e">
        <f>IF(ISERROR(VLOOKUP(C32,FSGT6_Inscr!$B$7:$K$99,2,FALSE))=TRUE,VLOOKUP(C32,FSGT_F_M_Inscr!$B$7:$K$85,2,FALSE),(VLOOKUP(C32,FSGT6_Inscr!$B$7:$K$99,2,FALSE)))</f>
        <v>#N/A</v>
      </c>
      <c r="E32" s="121" t="e">
        <f>IF(ISERROR(VLOOKUP(C32,FSGT6_Inscr!$B$7:$K$99,3,FALSE))=TRUE,VLOOKUP(C32,FSGT_F_M_Inscr!$B$7:$K$85,3,FALSE),(VLOOKUP(C32,FSGT6_Inscr!$B$7:$K$99,3,FALSE)))</f>
        <v>#N/A</v>
      </c>
      <c r="F32" s="121" t="e">
        <f>IF(ISERROR(VLOOKUP(C32,FSGT6_Inscr!$B$7:$K$99,4,FALSE))=TRUE,VLOOKUP(C32,FSGT_F_M_Inscr!$B$7:$K$85,4,FALSE),(VLOOKUP(C32,FSGT6_Inscr!$B$7:$K$99,4,FALSE)))</f>
        <v>#N/A</v>
      </c>
      <c r="G32" s="121" t="e">
        <f>IF(ISERROR(VLOOKUP(C32,FSGT6_Inscr!$B$7:$K$99,5,FALSE))=TRUE,VLOOKUP(C32,FSGT_F_M_Inscr!$B$7:$K$85,5,FALSE),(VLOOKUP(C32,FSGT6_Inscr!$B$7:$K$99,5,FALSE)))</f>
        <v>#N/A</v>
      </c>
      <c r="H32" s="121" t="e">
        <f>IF(ISERROR(VLOOKUP(C32,FSGT6_Inscr!$B$7:$K$99,6,FALSE))=TRUE,VLOOKUP(C32,FSGT_F_M_Inscr!$B$7:$K$85,6,FALSE),(VLOOKUP(C32,FSGT6_Inscr!$B$7:$K$99,6,FALSE)))</f>
        <v>#N/A</v>
      </c>
      <c r="I32" s="121" t="e">
        <f>IF(ISERROR(VLOOKUP(C32,FSGT6_Inscr!$B$7:$K$99,7,FALSE))=TRUE,VLOOKUP(C32,FSGT_F_M_Inscr!$B$7:$K$85,7,FALSE),(VLOOKUP(C32,FSGT6_Inscr!$B$7:$K$99,7,FALSE)))</f>
        <v>#N/A</v>
      </c>
      <c r="J32" s="121" t="e">
        <f>IF(ISERROR(VLOOKUP(C32,FSGT6_Inscr!$B$7:$K$99,8,FALSE))=TRUE,VLOOKUP(C32,FSGT_F_M_Inscr!$B$7:$K$85,8,FALSE),(VLOOKUP(C32,FSGT6_Inscr!$B$7:$K$99,8,FALSE)))</f>
        <v>#N/A</v>
      </c>
      <c r="K32" s="121" t="e">
        <f>IF(ISERROR(VLOOKUP(C32,FSGT6_Inscr!$B$7:$K$99,9,FALSE))=TRUE,VLOOKUP(C32,FSGT_F_M_Inscr!$B$7:$K$85,9,FALSE),(VLOOKUP(C32,FSGT6_Inscr!$B$7:$K$99,9,FALSE)))</f>
        <v>#N/A</v>
      </c>
      <c r="M32" s="210" t="e">
        <f t="shared" si="1"/>
        <v>#N/A</v>
      </c>
      <c r="N32" s="276">
        <f t="shared" si="2"/>
        <v>0</v>
      </c>
      <c r="O32" s="130"/>
    </row>
    <row r="33" spans="1:15" x14ac:dyDescent="0.25">
      <c r="A33" s="109">
        <v>27</v>
      </c>
      <c r="B33" s="256">
        <f t="shared" si="0"/>
        <v>1</v>
      </c>
      <c r="C33" s="121"/>
      <c r="D33" s="121" t="e">
        <f>IF(ISERROR(VLOOKUP(C33,FSGT6_Inscr!$B$7:$K$99,2,FALSE))=TRUE,VLOOKUP(C33,FSGT_F_M_Inscr!$B$7:$K$85,2,FALSE),(VLOOKUP(C33,FSGT6_Inscr!$B$7:$K$99,2,FALSE)))</f>
        <v>#N/A</v>
      </c>
      <c r="E33" s="121" t="e">
        <f>IF(ISERROR(VLOOKUP(C33,FSGT6_Inscr!$B$7:$K$99,3,FALSE))=TRUE,VLOOKUP(C33,FSGT_F_M_Inscr!$B$7:$K$85,3,FALSE),(VLOOKUP(C33,FSGT6_Inscr!$B$7:$K$99,3,FALSE)))</f>
        <v>#N/A</v>
      </c>
      <c r="F33" s="121" t="e">
        <f>IF(ISERROR(VLOOKUP(C33,FSGT6_Inscr!$B$7:$K$99,4,FALSE))=TRUE,VLOOKUP(C33,FSGT_F_M_Inscr!$B$7:$K$85,4,FALSE),(VLOOKUP(C33,FSGT6_Inscr!$B$7:$K$99,4,FALSE)))</f>
        <v>#N/A</v>
      </c>
      <c r="G33" s="121" t="e">
        <f>IF(ISERROR(VLOOKUP(C33,FSGT6_Inscr!$B$7:$K$99,5,FALSE))=TRUE,VLOOKUP(C33,FSGT_F_M_Inscr!$B$7:$K$85,5,FALSE),(VLOOKUP(C33,FSGT6_Inscr!$B$7:$K$99,5,FALSE)))</f>
        <v>#N/A</v>
      </c>
      <c r="H33" s="121" t="e">
        <f>IF(ISERROR(VLOOKUP(C33,FSGT6_Inscr!$B$7:$K$99,6,FALSE))=TRUE,VLOOKUP(C33,FSGT_F_M_Inscr!$B$7:$K$85,6,FALSE),(VLOOKUP(C33,FSGT6_Inscr!$B$7:$K$99,6,FALSE)))</f>
        <v>#N/A</v>
      </c>
      <c r="I33" s="121" t="e">
        <f>IF(ISERROR(VLOOKUP(C33,FSGT6_Inscr!$B$7:$K$99,7,FALSE))=TRUE,VLOOKUP(C33,FSGT_F_M_Inscr!$B$7:$K$85,7,FALSE),(VLOOKUP(C33,FSGT6_Inscr!$B$7:$K$99,7,FALSE)))</f>
        <v>#N/A</v>
      </c>
      <c r="J33" s="121" t="e">
        <f>IF(ISERROR(VLOOKUP(C33,FSGT6_Inscr!$B$7:$K$99,8,FALSE))=TRUE,VLOOKUP(C33,FSGT_F_M_Inscr!$B$7:$K$85,8,FALSE),(VLOOKUP(C33,FSGT6_Inscr!$B$7:$K$99,8,FALSE)))</f>
        <v>#N/A</v>
      </c>
      <c r="K33" s="121" t="e">
        <f>IF(ISERROR(VLOOKUP(C33,FSGT6_Inscr!$B$7:$K$99,9,FALSE))=TRUE,VLOOKUP(C33,FSGT_F_M_Inscr!$B$7:$K$85,9,FALSE),(VLOOKUP(C33,FSGT6_Inscr!$B$7:$K$99,9,FALSE)))</f>
        <v>#N/A</v>
      </c>
      <c r="M33" s="210" t="e">
        <f t="shared" si="1"/>
        <v>#N/A</v>
      </c>
      <c r="N33" s="276">
        <f t="shared" si="2"/>
        <v>-1</v>
      </c>
      <c r="O33" s="130"/>
    </row>
    <row r="34" spans="1:15" x14ac:dyDescent="0.25">
      <c r="A34" s="109">
        <v>28</v>
      </c>
      <c r="B34" s="256">
        <f t="shared" si="0"/>
        <v>1</v>
      </c>
      <c r="C34" s="121"/>
      <c r="D34" s="121" t="e">
        <f>IF(ISERROR(VLOOKUP(C34,FSGT6_Inscr!$B$7:$K$99,2,FALSE))=TRUE,VLOOKUP(C34,FSGT_F_M_Inscr!$B$7:$K$85,2,FALSE),(VLOOKUP(C34,FSGT6_Inscr!$B$7:$K$99,2,FALSE)))</f>
        <v>#N/A</v>
      </c>
      <c r="E34" s="121" t="e">
        <f>IF(ISERROR(VLOOKUP(C34,FSGT6_Inscr!$B$7:$K$99,3,FALSE))=TRUE,VLOOKUP(C34,FSGT_F_M_Inscr!$B$7:$K$85,3,FALSE),(VLOOKUP(C34,FSGT6_Inscr!$B$7:$K$99,3,FALSE)))</f>
        <v>#N/A</v>
      </c>
      <c r="F34" s="121" t="e">
        <f>IF(ISERROR(VLOOKUP(C34,FSGT6_Inscr!$B$7:$K$99,4,FALSE))=TRUE,VLOOKUP(C34,FSGT_F_M_Inscr!$B$7:$K$85,4,FALSE),(VLOOKUP(C34,FSGT6_Inscr!$B$7:$K$99,4,FALSE)))</f>
        <v>#N/A</v>
      </c>
      <c r="G34" s="121" t="e">
        <f>IF(ISERROR(VLOOKUP(C34,FSGT6_Inscr!$B$7:$K$99,5,FALSE))=TRUE,VLOOKUP(C34,FSGT_F_M_Inscr!$B$7:$K$85,5,FALSE),(VLOOKUP(C34,FSGT6_Inscr!$B$7:$K$99,5,FALSE)))</f>
        <v>#N/A</v>
      </c>
      <c r="H34" s="121" t="e">
        <f>IF(ISERROR(VLOOKUP(C34,FSGT6_Inscr!$B$7:$K$99,6,FALSE))=TRUE,VLOOKUP(C34,FSGT_F_M_Inscr!$B$7:$K$85,6,FALSE),(VLOOKUP(C34,FSGT6_Inscr!$B$7:$K$99,6,FALSE)))</f>
        <v>#N/A</v>
      </c>
      <c r="I34" s="121" t="e">
        <f>IF(ISERROR(VLOOKUP(C34,FSGT6_Inscr!$B$7:$K$99,7,FALSE))=TRUE,VLOOKUP(C34,FSGT_F_M_Inscr!$B$7:$K$85,7,FALSE),(VLOOKUP(C34,FSGT6_Inscr!$B$7:$K$99,7,FALSE)))</f>
        <v>#N/A</v>
      </c>
      <c r="J34" s="121" t="e">
        <f>IF(ISERROR(VLOOKUP(C34,FSGT6_Inscr!$B$7:$K$99,8,FALSE))=TRUE,VLOOKUP(C34,FSGT_F_M_Inscr!$B$7:$K$85,8,FALSE),(VLOOKUP(C34,FSGT6_Inscr!$B$7:$K$99,8,FALSE)))</f>
        <v>#N/A</v>
      </c>
      <c r="K34" s="121" t="e">
        <f>IF(ISERROR(VLOOKUP(C34,FSGT6_Inscr!$B$7:$K$99,9,FALSE))=TRUE,VLOOKUP(C34,FSGT_F_M_Inscr!$B$7:$K$85,9,FALSE),(VLOOKUP(C34,FSGT6_Inscr!$B$7:$K$99,9,FALSE)))</f>
        <v>#N/A</v>
      </c>
      <c r="M34" s="210" t="e">
        <f t="shared" si="1"/>
        <v>#N/A</v>
      </c>
      <c r="N34" s="276">
        <f t="shared" si="2"/>
        <v>-2</v>
      </c>
      <c r="O34" s="130"/>
    </row>
    <row r="35" spans="1:15" x14ac:dyDescent="0.25">
      <c r="A35" s="109">
        <v>29</v>
      </c>
      <c r="B35" s="256">
        <f t="shared" si="0"/>
        <v>1</v>
      </c>
      <c r="C35" s="121"/>
      <c r="D35" s="121" t="e">
        <f>IF(ISERROR(VLOOKUP(C35,FSGT6_Inscr!$B$7:$K$99,2,FALSE))=TRUE,VLOOKUP(C35,FSGT_F_M_Inscr!$B$7:$K$85,2,FALSE),(VLOOKUP(C35,FSGT6_Inscr!$B$7:$K$99,2,FALSE)))</f>
        <v>#N/A</v>
      </c>
      <c r="E35" s="121" t="e">
        <f>IF(ISERROR(VLOOKUP(C35,FSGT6_Inscr!$B$7:$K$99,3,FALSE))=TRUE,VLOOKUP(C35,FSGT_F_M_Inscr!$B$7:$K$85,3,FALSE),(VLOOKUP(C35,FSGT6_Inscr!$B$7:$K$99,3,FALSE)))</f>
        <v>#N/A</v>
      </c>
      <c r="F35" s="121" t="e">
        <f>IF(ISERROR(VLOOKUP(C35,FSGT6_Inscr!$B$7:$K$99,4,FALSE))=TRUE,VLOOKUP(C35,FSGT_F_M_Inscr!$B$7:$K$85,4,FALSE),(VLOOKUP(C35,FSGT6_Inscr!$B$7:$K$99,4,FALSE)))</f>
        <v>#N/A</v>
      </c>
      <c r="G35" s="121" t="e">
        <f>IF(ISERROR(VLOOKUP(C35,FSGT6_Inscr!$B$7:$K$99,5,FALSE))=TRUE,VLOOKUP(C35,FSGT_F_M_Inscr!$B$7:$K$85,5,FALSE),(VLOOKUP(C35,FSGT6_Inscr!$B$7:$K$99,5,FALSE)))</f>
        <v>#N/A</v>
      </c>
      <c r="H35" s="121" t="e">
        <f>IF(ISERROR(VLOOKUP(C35,FSGT6_Inscr!$B$7:$K$99,6,FALSE))=TRUE,VLOOKUP(C35,FSGT_F_M_Inscr!$B$7:$K$85,6,FALSE),(VLOOKUP(C35,FSGT6_Inscr!$B$7:$K$99,6,FALSE)))</f>
        <v>#N/A</v>
      </c>
      <c r="I35" s="121" t="e">
        <f>IF(ISERROR(VLOOKUP(C35,FSGT6_Inscr!$B$7:$K$99,7,FALSE))=TRUE,VLOOKUP(C35,FSGT_F_M_Inscr!$B$7:$K$85,7,FALSE),(VLOOKUP(C35,FSGT6_Inscr!$B$7:$K$99,7,FALSE)))</f>
        <v>#N/A</v>
      </c>
      <c r="J35" s="121" t="e">
        <f>IF(ISERROR(VLOOKUP(C35,FSGT6_Inscr!$B$7:$K$99,8,FALSE))=TRUE,VLOOKUP(C35,FSGT_F_M_Inscr!$B$7:$K$85,8,FALSE),(VLOOKUP(C35,FSGT6_Inscr!$B$7:$K$99,8,FALSE)))</f>
        <v>#N/A</v>
      </c>
      <c r="K35" s="121" t="e">
        <f>IF(ISERROR(VLOOKUP(C35,FSGT6_Inscr!$B$7:$K$99,9,FALSE))=TRUE,VLOOKUP(C35,FSGT_F_M_Inscr!$B$7:$K$85,9,FALSE),(VLOOKUP(C35,FSGT6_Inscr!$B$7:$K$99,9,FALSE)))</f>
        <v>#N/A</v>
      </c>
      <c r="M35" s="210" t="e">
        <f t="shared" si="1"/>
        <v>#N/A</v>
      </c>
      <c r="N35" s="276">
        <f t="shared" si="2"/>
        <v>-3</v>
      </c>
      <c r="O35" s="130"/>
    </row>
    <row r="36" spans="1:15" x14ac:dyDescent="0.25">
      <c r="A36" s="109">
        <v>30</v>
      </c>
      <c r="B36" s="256">
        <f t="shared" si="0"/>
        <v>1</v>
      </c>
      <c r="C36" s="121"/>
      <c r="D36" s="121" t="e">
        <f>IF(ISERROR(VLOOKUP(C36,FSGT6_Inscr!$B$7:$K$99,2,FALSE))=TRUE,VLOOKUP(C36,FSGT_F_M_Inscr!$B$7:$K$85,2,FALSE),(VLOOKUP(C36,FSGT6_Inscr!$B$7:$K$99,2,FALSE)))</f>
        <v>#N/A</v>
      </c>
      <c r="E36" s="121" t="e">
        <f>IF(ISERROR(VLOOKUP(C36,FSGT6_Inscr!$B$7:$K$99,3,FALSE))=TRUE,VLOOKUP(C36,FSGT_F_M_Inscr!$B$7:$K$85,3,FALSE),(VLOOKUP(C36,FSGT6_Inscr!$B$7:$K$99,3,FALSE)))</f>
        <v>#N/A</v>
      </c>
      <c r="F36" s="121" t="e">
        <f>IF(ISERROR(VLOOKUP(C36,FSGT6_Inscr!$B$7:$K$99,4,FALSE))=TRUE,VLOOKUP(C36,FSGT_F_M_Inscr!$B$7:$K$85,4,FALSE),(VLOOKUP(C36,FSGT6_Inscr!$B$7:$K$99,4,FALSE)))</f>
        <v>#N/A</v>
      </c>
      <c r="G36" s="121" t="e">
        <f>IF(ISERROR(VLOOKUP(C36,FSGT6_Inscr!$B$7:$K$99,5,FALSE))=TRUE,VLOOKUP(C36,FSGT_F_M_Inscr!$B$7:$K$85,5,FALSE),(VLOOKUP(C36,FSGT6_Inscr!$B$7:$K$99,5,FALSE)))</f>
        <v>#N/A</v>
      </c>
      <c r="H36" s="121" t="e">
        <f>IF(ISERROR(VLOOKUP(C36,FSGT6_Inscr!$B$7:$K$99,6,FALSE))=TRUE,VLOOKUP(C36,FSGT_F_M_Inscr!$B$7:$K$85,6,FALSE),(VLOOKUP(C36,FSGT6_Inscr!$B$7:$K$99,6,FALSE)))</f>
        <v>#N/A</v>
      </c>
      <c r="I36" s="121" t="e">
        <f>IF(ISERROR(VLOOKUP(C36,FSGT6_Inscr!$B$7:$K$99,7,FALSE))=TRUE,VLOOKUP(C36,FSGT_F_M_Inscr!$B$7:$K$85,7,FALSE),(VLOOKUP(C36,FSGT6_Inscr!$B$7:$K$99,7,FALSE)))</f>
        <v>#N/A</v>
      </c>
      <c r="J36" s="121" t="e">
        <f>IF(ISERROR(VLOOKUP(C36,FSGT6_Inscr!$B$7:$K$99,8,FALSE))=TRUE,VLOOKUP(C36,FSGT_F_M_Inscr!$B$7:$K$85,8,FALSE),(VLOOKUP(C36,FSGT6_Inscr!$B$7:$K$99,8,FALSE)))</f>
        <v>#N/A</v>
      </c>
      <c r="K36" s="121" t="e">
        <f>IF(ISERROR(VLOOKUP(C36,FSGT6_Inscr!$B$7:$K$99,9,FALSE))=TRUE,VLOOKUP(C36,FSGT_F_M_Inscr!$B$7:$K$85,9,FALSE),(VLOOKUP(C36,FSGT6_Inscr!$B$7:$K$99,9,FALSE)))</f>
        <v>#N/A</v>
      </c>
      <c r="M36" s="210" t="e">
        <f t="shared" si="1"/>
        <v>#N/A</v>
      </c>
      <c r="N36" s="276">
        <f t="shared" si="2"/>
        <v>-4</v>
      </c>
      <c r="O36" s="130"/>
    </row>
    <row r="37" spans="1:15" x14ac:dyDescent="0.25">
      <c r="A37" s="109">
        <v>31</v>
      </c>
      <c r="B37" s="256">
        <f t="shared" si="0"/>
        <v>1</v>
      </c>
      <c r="C37" s="121"/>
      <c r="D37" s="121" t="e">
        <f>IF(ISERROR(VLOOKUP(C37,FSGT6_Inscr!$B$7:$K$99,2,FALSE))=TRUE,VLOOKUP(C37,FSGT_F_M_Inscr!$B$7:$K$85,2,FALSE),(VLOOKUP(C37,FSGT6_Inscr!$B$7:$K$99,2,FALSE)))</f>
        <v>#N/A</v>
      </c>
      <c r="E37" s="121" t="e">
        <f>IF(ISERROR(VLOOKUP(C37,FSGT6_Inscr!$B$7:$K$99,3,FALSE))=TRUE,VLOOKUP(C37,FSGT_F_M_Inscr!$B$7:$K$85,3,FALSE),(VLOOKUP(C37,FSGT6_Inscr!$B$7:$K$99,3,FALSE)))</f>
        <v>#N/A</v>
      </c>
      <c r="F37" s="121" t="e">
        <f>IF(ISERROR(VLOOKUP(C37,FSGT6_Inscr!$B$7:$K$99,4,FALSE))=TRUE,VLOOKUP(C37,FSGT_F_M_Inscr!$B$7:$K$85,4,FALSE),(VLOOKUP(C37,FSGT6_Inscr!$B$7:$K$99,4,FALSE)))</f>
        <v>#N/A</v>
      </c>
      <c r="G37" s="121" t="e">
        <f>IF(ISERROR(VLOOKUP(C37,FSGT6_Inscr!$B$7:$K$99,5,FALSE))=TRUE,VLOOKUP(C37,FSGT_F_M_Inscr!$B$7:$K$85,5,FALSE),(VLOOKUP(C37,FSGT6_Inscr!$B$7:$K$99,5,FALSE)))</f>
        <v>#N/A</v>
      </c>
      <c r="H37" s="121" t="e">
        <f>IF(ISERROR(VLOOKUP(C37,FSGT6_Inscr!$B$7:$K$99,6,FALSE))=TRUE,VLOOKUP(C37,FSGT_F_M_Inscr!$B$7:$K$85,6,FALSE),(VLOOKUP(C37,FSGT6_Inscr!$B$7:$K$99,6,FALSE)))</f>
        <v>#N/A</v>
      </c>
      <c r="I37" s="121" t="e">
        <f>IF(ISERROR(VLOOKUP(C37,FSGT6_Inscr!$B$7:$K$99,7,FALSE))=TRUE,VLOOKUP(C37,FSGT_F_M_Inscr!$B$7:$K$85,7,FALSE),(VLOOKUP(C37,FSGT6_Inscr!$B$7:$K$99,7,FALSE)))</f>
        <v>#N/A</v>
      </c>
      <c r="J37" s="121" t="e">
        <f>IF(ISERROR(VLOOKUP(C37,FSGT6_Inscr!$B$7:$K$99,8,FALSE))=TRUE,VLOOKUP(C37,FSGT_F_M_Inscr!$B$7:$K$85,8,FALSE),(VLOOKUP(C37,FSGT6_Inscr!$B$7:$K$99,8,FALSE)))</f>
        <v>#N/A</v>
      </c>
      <c r="K37" s="121" t="e">
        <f>IF(ISERROR(VLOOKUP(C37,FSGT6_Inscr!$B$7:$K$99,9,FALSE))=TRUE,VLOOKUP(C37,FSGT_F_M_Inscr!$B$7:$K$85,9,FALSE),(VLOOKUP(C37,FSGT6_Inscr!$B$7:$K$99,9,FALSE)))</f>
        <v>#N/A</v>
      </c>
      <c r="M37" s="210" t="e">
        <f t="shared" si="1"/>
        <v>#N/A</v>
      </c>
      <c r="N37" s="276">
        <f t="shared" si="2"/>
        <v>-5</v>
      </c>
      <c r="O37" s="130"/>
    </row>
    <row r="38" spans="1:15" x14ac:dyDescent="0.25">
      <c r="A38" s="109">
        <v>32</v>
      </c>
      <c r="B38" s="256">
        <f t="shared" si="0"/>
        <v>1</v>
      </c>
      <c r="C38" s="121"/>
      <c r="D38" s="121" t="e">
        <f>IF(ISERROR(VLOOKUP(C38,FSGT6_Inscr!$B$7:$K$99,2,FALSE))=TRUE,VLOOKUP(C38,FSGT_F_M_Inscr!$B$7:$K$85,2,FALSE),(VLOOKUP(C38,FSGT6_Inscr!$B$7:$K$99,2,FALSE)))</f>
        <v>#N/A</v>
      </c>
      <c r="E38" s="121" t="e">
        <f>IF(ISERROR(VLOOKUP(C38,FSGT6_Inscr!$B$7:$K$99,3,FALSE))=TRUE,VLOOKUP(C38,FSGT_F_M_Inscr!$B$7:$K$85,3,FALSE),(VLOOKUP(C38,FSGT6_Inscr!$B$7:$K$99,3,FALSE)))</f>
        <v>#N/A</v>
      </c>
      <c r="F38" s="121" t="e">
        <f>IF(ISERROR(VLOOKUP(C38,FSGT6_Inscr!$B$7:$K$99,4,FALSE))=TRUE,VLOOKUP(C38,FSGT_F_M_Inscr!$B$7:$K$85,4,FALSE),(VLOOKUP(C38,FSGT6_Inscr!$B$7:$K$99,4,FALSE)))</f>
        <v>#N/A</v>
      </c>
      <c r="G38" s="121" t="e">
        <f>IF(ISERROR(VLOOKUP(C38,FSGT6_Inscr!$B$7:$K$99,5,FALSE))=TRUE,VLOOKUP(C38,FSGT_F_M_Inscr!$B$7:$K$85,5,FALSE),(VLOOKUP(C38,FSGT6_Inscr!$B$7:$K$99,5,FALSE)))</f>
        <v>#N/A</v>
      </c>
      <c r="H38" s="121" t="e">
        <f>IF(ISERROR(VLOOKUP(C38,FSGT6_Inscr!$B$7:$K$99,6,FALSE))=TRUE,VLOOKUP(C38,FSGT_F_M_Inscr!$B$7:$K$85,6,FALSE),(VLOOKUP(C38,FSGT6_Inscr!$B$7:$K$99,6,FALSE)))</f>
        <v>#N/A</v>
      </c>
      <c r="I38" s="121" t="e">
        <f>IF(ISERROR(VLOOKUP(C38,FSGT6_Inscr!$B$7:$K$99,7,FALSE))=TRUE,VLOOKUP(C38,FSGT_F_M_Inscr!$B$7:$K$85,7,FALSE),(VLOOKUP(C38,FSGT6_Inscr!$B$7:$K$99,7,FALSE)))</f>
        <v>#N/A</v>
      </c>
      <c r="J38" s="121" t="e">
        <f>IF(ISERROR(VLOOKUP(C38,FSGT6_Inscr!$B$7:$K$99,8,FALSE))=TRUE,VLOOKUP(C38,FSGT_F_M_Inscr!$B$7:$K$85,8,FALSE),(VLOOKUP(C38,FSGT6_Inscr!$B$7:$K$99,8,FALSE)))</f>
        <v>#N/A</v>
      </c>
      <c r="K38" s="121" t="e">
        <f>IF(ISERROR(VLOOKUP(C38,FSGT6_Inscr!$B$7:$K$99,9,FALSE))=TRUE,VLOOKUP(C38,FSGT_F_M_Inscr!$B$7:$K$85,9,FALSE),(VLOOKUP(C38,FSGT6_Inscr!$B$7:$K$99,9,FALSE)))</f>
        <v>#N/A</v>
      </c>
      <c r="M38" s="210" t="e">
        <f t="shared" si="1"/>
        <v>#N/A</v>
      </c>
      <c r="N38" s="276">
        <f t="shared" si="2"/>
        <v>-6</v>
      </c>
      <c r="O38" s="130"/>
    </row>
    <row r="39" spans="1:15" x14ac:dyDescent="0.25">
      <c r="A39" s="109">
        <v>33</v>
      </c>
      <c r="B39" s="256">
        <f t="shared" si="0"/>
        <v>1</v>
      </c>
      <c r="C39" s="121"/>
      <c r="D39" s="121" t="e">
        <f>IF(ISERROR(VLOOKUP(C39,FSGT6_Inscr!$B$7:$K$99,2,FALSE))=TRUE,VLOOKUP(C39,FSGT_F_M_Inscr!$B$7:$K$85,2,FALSE),(VLOOKUP(C39,FSGT6_Inscr!$B$7:$K$99,2,FALSE)))</f>
        <v>#N/A</v>
      </c>
      <c r="E39" s="121" t="e">
        <f>IF(ISERROR(VLOOKUP(C39,FSGT6_Inscr!$B$7:$K$99,3,FALSE))=TRUE,VLOOKUP(C39,FSGT_F_M_Inscr!$B$7:$K$85,3,FALSE),(VLOOKUP(C39,FSGT6_Inscr!$B$7:$K$99,3,FALSE)))</f>
        <v>#N/A</v>
      </c>
      <c r="F39" s="121" t="e">
        <f>IF(ISERROR(VLOOKUP(C39,FSGT6_Inscr!$B$7:$K$99,4,FALSE))=TRUE,VLOOKUP(C39,FSGT_F_M_Inscr!$B$7:$K$85,4,FALSE),(VLOOKUP(C39,FSGT6_Inscr!$B$7:$K$99,4,FALSE)))</f>
        <v>#N/A</v>
      </c>
      <c r="G39" s="121" t="e">
        <f>IF(ISERROR(VLOOKUP(C39,FSGT6_Inscr!$B$7:$K$99,5,FALSE))=TRUE,VLOOKUP(C39,FSGT_F_M_Inscr!$B$7:$K$85,5,FALSE),(VLOOKUP(C39,FSGT6_Inscr!$B$7:$K$99,5,FALSE)))</f>
        <v>#N/A</v>
      </c>
      <c r="H39" s="121" t="e">
        <f>IF(ISERROR(VLOOKUP(C39,FSGT6_Inscr!$B$7:$K$99,6,FALSE))=TRUE,VLOOKUP(C39,FSGT_F_M_Inscr!$B$7:$K$85,6,FALSE),(VLOOKUP(C39,FSGT6_Inscr!$B$7:$K$99,6,FALSE)))</f>
        <v>#N/A</v>
      </c>
      <c r="I39" s="121" t="e">
        <f>IF(ISERROR(VLOOKUP(C39,FSGT6_Inscr!$B$7:$K$99,7,FALSE))=TRUE,VLOOKUP(C39,FSGT_F_M_Inscr!$B$7:$K$85,7,FALSE),(VLOOKUP(C39,FSGT6_Inscr!$B$7:$K$99,7,FALSE)))</f>
        <v>#N/A</v>
      </c>
      <c r="J39" s="121" t="e">
        <f>IF(ISERROR(VLOOKUP(C39,FSGT6_Inscr!$B$7:$K$99,8,FALSE))=TRUE,VLOOKUP(C39,FSGT_F_M_Inscr!$B$7:$K$85,8,FALSE),(VLOOKUP(C39,FSGT6_Inscr!$B$7:$K$99,8,FALSE)))</f>
        <v>#N/A</v>
      </c>
      <c r="K39" s="121" t="e">
        <f>IF(ISERROR(VLOOKUP(C39,FSGT6_Inscr!$B$7:$K$99,9,FALSE))=TRUE,VLOOKUP(C39,FSGT_F_M_Inscr!$B$7:$K$85,9,FALSE),(VLOOKUP(C39,FSGT6_Inscr!$B$7:$K$99,9,FALSE)))</f>
        <v>#N/A</v>
      </c>
      <c r="M39" s="210" t="e">
        <f t="shared" si="1"/>
        <v>#N/A</v>
      </c>
      <c r="N39" s="276">
        <f t="shared" si="2"/>
        <v>-7</v>
      </c>
      <c r="O39" s="130"/>
    </row>
    <row r="40" spans="1:15" x14ac:dyDescent="0.25">
      <c r="A40" s="109">
        <v>34</v>
      </c>
      <c r="B40" s="256">
        <f t="shared" si="0"/>
        <v>1</v>
      </c>
      <c r="C40" s="121"/>
      <c r="D40" s="121" t="e">
        <f>IF(ISERROR(VLOOKUP(C40,FSGT6_Inscr!$B$7:$K$99,2,FALSE))=TRUE,VLOOKUP(C40,FSGT_F_M_Inscr!$B$7:$K$85,2,FALSE),(VLOOKUP(C40,FSGT6_Inscr!$B$7:$K$99,2,FALSE)))</f>
        <v>#N/A</v>
      </c>
      <c r="E40" s="121" t="e">
        <f>IF(ISERROR(VLOOKUP(C40,FSGT6_Inscr!$B$7:$K$99,3,FALSE))=TRUE,VLOOKUP(C40,FSGT_F_M_Inscr!$B$7:$K$85,3,FALSE),(VLOOKUP(C40,FSGT6_Inscr!$B$7:$K$99,3,FALSE)))</f>
        <v>#N/A</v>
      </c>
      <c r="F40" s="121" t="e">
        <f>IF(ISERROR(VLOOKUP(C40,FSGT6_Inscr!$B$7:$K$99,4,FALSE))=TRUE,VLOOKUP(C40,FSGT_F_M_Inscr!$B$7:$K$85,4,FALSE),(VLOOKUP(C40,FSGT6_Inscr!$B$7:$K$99,4,FALSE)))</f>
        <v>#N/A</v>
      </c>
      <c r="G40" s="121" t="e">
        <f>IF(ISERROR(VLOOKUP(C40,FSGT6_Inscr!$B$7:$K$99,5,FALSE))=TRUE,VLOOKUP(C40,FSGT_F_M_Inscr!$B$7:$K$85,5,FALSE),(VLOOKUP(C40,FSGT6_Inscr!$B$7:$K$99,5,FALSE)))</f>
        <v>#N/A</v>
      </c>
      <c r="H40" s="121" t="e">
        <f>IF(ISERROR(VLOOKUP(C40,FSGT6_Inscr!$B$7:$K$99,6,FALSE))=TRUE,VLOOKUP(C40,FSGT_F_M_Inscr!$B$7:$K$85,6,FALSE),(VLOOKUP(C40,FSGT6_Inscr!$B$7:$K$99,6,FALSE)))</f>
        <v>#N/A</v>
      </c>
      <c r="I40" s="121" t="e">
        <f>IF(ISERROR(VLOOKUP(C40,FSGT6_Inscr!$B$7:$K$99,7,FALSE))=TRUE,VLOOKUP(C40,FSGT_F_M_Inscr!$B$7:$K$85,7,FALSE),(VLOOKUP(C40,FSGT6_Inscr!$B$7:$K$99,7,FALSE)))</f>
        <v>#N/A</v>
      </c>
      <c r="J40" s="121" t="e">
        <f>IF(ISERROR(VLOOKUP(C40,FSGT6_Inscr!$B$7:$K$99,8,FALSE))=TRUE,VLOOKUP(C40,FSGT_F_M_Inscr!$B$7:$K$85,8,FALSE),(VLOOKUP(C40,FSGT6_Inscr!$B$7:$K$99,8,FALSE)))</f>
        <v>#N/A</v>
      </c>
      <c r="K40" s="121" t="e">
        <f>IF(ISERROR(VLOOKUP(C40,FSGT6_Inscr!$B$7:$K$99,9,FALSE))=TRUE,VLOOKUP(C40,FSGT_F_M_Inscr!$B$7:$K$85,9,FALSE),(VLOOKUP(C40,FSGT6_Inscr!$B$7:$K$99,9,FALSE)))</f>
        <v>#N/A</v>
      </c>
      <c r="M40" s="210" t="e">
        <f t="shared" si="1"/>
        <v>#N/A</v>
      </c>
      <c r="N40" s="276">
        <f t="shared" si="2"/>
        <v>-8</v>
      </c>
      <c r="O40" s="130"/>
    </row>
    <row r="41" spans="1:15" x14ac:dyDescent="0.25">
      <c r="A41" s="109">
        <v>35</v>
      </c>
      <c r="B41" s="256">
        <f t="shared" si="0"/>
        <v>1</v>
      </c>
      <c r="C41" s="121"/>
      <c r="D41" s="121" t="e">
        <f>IF(ISERROR(VLOOKUP(C41,FSGT6_Inscr!$B$7:$K$99,2,FALSE))=TRUE,VLOOKUP(C41,FSGT_F_M_Inscr!$B$7:$K$85,2,FALSE),(VLOOKUP(C41,FSGT6_Inscr!$B$7:$K$99,2,FALSE)))</f>
        <v>#N/A</v>
      </c>
      <c r="E41" s="121" t="e">
        <f>IF(ISERROR(VLOOKUP(C41,FSGT6_Inscr!$B$7:$K$99,3,FALSE))=TRUE,VLOOKUP(C41,FSGT_F_M_Inscr!$B$7:$K$85,3,FALSE),(VLOOKUP(C41,FSGT6_Inscr!$B$7:$K$99,3,FALSE)))</f>
        <v>#N/A</v>
      </c>
      <c r="F41" s="121" t="e">
        <f>IF(ISERROR(VLOOKUP(C41,FSGT6_Inscr!$B$7:$K$99,4,FALSE))=TRUE,VLOOKUP(C41,FSGT_F_M_Inscr!$B$7:$K$85,4,FALSE),(VLOOKUP(C41,FSGT6_Inscr!$B$7:$K$99,4,FALSE)))</f>
        <v>#N/A</v>
      </c>
      <c r="G41" s="121" t="e">
        <f>IF(ISERROR(VLOOKUP(C41,FSGT6_Inscr!$B$7:$K$99,5,FALSE))=TRUE,VLOOKUP(C41,FSGT_F_M_Inscr!$B$7:$K$85,5,FALSE),(VLOOKUP(C41,FSGT6_Inscr!$B$7:$K$99,5,FALSE)))</f>
        <v>#N/A</v>
      </c>
      <c r="H41" s="121" t="e">
        <f>IF(ISERROR(VLOOKUP(C41,FSGT6_Inscr!$B$7:$K$99,6,FALSE))=TRUE,VLOOKUP(C41,FSGT_F_M_Inscr!$B$7:$K$85,6,FALSE),(VLOOKUP(C41,FSGT6_Inscr!$B$7:$K$99,6,FALSE)))</f>
        <v>#N/A</v>
      </c>
      <c r="I41" s="121" t="e">
        <f>IF(ISERROR(VLOOKUP(C41,FSGT6_Inscr!$B$7:$K$99,7,FALSE))=TRUE,VLOOKUP(C41,FSGT_F_M_Inscr!$B$7:$K$85,7,FALSE),(VLOOKUP(C41,FSGT6_Inscr!$B$7:$K$99,7,FALSE)))</f>
        <v>#N/A</v>
      </c>
      <c r="J41" s="121" t="e">
        <f>IF(ISERROR(VLOOKUP(C41,FSGT6_Inscr!$B$7:$K$99,8,FALSE))=TRUE,VLOOKUP(C41,FSGT_F_M_Inscr!$B$7:$K$85,8,FALSE),(VLOOKUP(C41,FSGT6_Inscr!$B$7:$K$99,8,FALSE)))</f>
        <v>#N/A</v>
      </c>
      <c r="K41" s="121" t="e">
        <f>IF(ISERROR(VLOOKUP(C41,FSGT6_Inscr!$B$7:$K$99,9,FALSE))=TRUE,VLOOKUP(C41,FSGT_F_M_Inscr!$B$7:$K$85,9,FALSE),(VLOOKUP(C41,FSGT6_Inscr!$B$7:$K$99,9,FALSE)))</f>
        <v>#N/A</v>
      </c>
      <c r="M41" s="210" t="e">
        <f t="shared" si="1"/>
        <v>#N/A</v>
      </c>
      <c r="N41" s="276">
        <f t="shared" si="2"/>
        <v>-9</v>
      </c>
      <c r="O41" s="130"/>
    </row>
    <row r="42" spans="1:15" x14ac:dyDescent="0.25">
      <c r="A42" s="109">
        <v>36</v>
      </c>
      <c r="B42" s="256">
        <f t="shared" si="0"/>
        <v>1</v>
      </c>
      <c r="C42" s="121"/>
      <c r="D42" s="121" t="e">
        <f>IF(ISERROR(VLOOKUP(C42,FSGT6_Inscr!$B$7:$K$99,2,FALSE))=TRUE,VLOOKUP(C42,FSGT_F_M_Inscr!$B$7:$K$85,2,FALSE),(VLOOKUP(C42,FSGT6_Inscr!$B$7:$K$99,2,FALSE)))</f>
        <v>#N/A</v>
      </c>
      <c r="E42" s="121" t="e">
        <f>IF(ISERROR(VLOOKUP(C42,FSGT6_Inscr!$B$7:$K$99,3,FALSE))=TRUE,VLOOKUP(C42,FSGT_F_M_Inscr!$B$7:$K$85,3,FALSE),(VLOOKUP(C42,FSGT6_Inscr!$B$7:$K$99,3,FALSE)))</f>
        <v>#N/A</v>
      </c>
      <c r="F42" s="121" t="e">
        <f>IF(ISERROR(VLOOKUP(C42,FSGT6_Inscr!$B$7:$K$99,4,FALSE))=TRUE,VLOOKUP(C42,FSGT_F_M_Inscr!$B$7:$K$85,4,FALSE),(VLOOKUP(C42,FSGT6_Inscr!$B$7:$K$99,4,FALSE)))</f>
        <v>#N/A</v>
      </c>
      <c r="G42" s="121" t="e">
        <f>IF(ISERROR(VLOOKUP(C42,FSGT6_Inscr!$B$7:$K$99,5,FALSE))=TRUE,VLOOKUP(C42,FSGT_F_M_Inscr!$B$7:$K$85,5,FALSE),(VLOOKUP(C42,FSGT6_Inscr!$B$7:$K$99,5,FALSE)))</f>
        <v>#N/A</v>
      </c>
      <c r="H42" s="121" t="e">
        <f>IF(ISERROR(VLOOKUP(C42,FSGT6_Inscr!$B$7:$K$99,6,FALSE))=TRUE,VLOOKUP(C42,FSGT_F_M_Inscr!$B$7:$K$85,6,FALSE),(VLOOKUP(C42,FSGT6_Inscr!$B$7:$K$99,6,FALSE)))</f>
        <v>#N/A</v>
      </c>
      <c r="I42" s="121" t="e">
        <f>IF(ISERROR(VLOOKUP(C42,FSGT6_Inscr!$B$7:$K$99,7,FALSE))=TRUE,VLOOKUP(C42,FSGT_F_M_Inscr!$B$7:$K$85,7,FALSE),(VLOOKUP(C42,FSGT6_Inscr!$B$7:$K$99,7,FALSE)))</f>
        <v>#N/A</v>
      </c>
      <c r="J42" s="121" t="e">
        <f>IF(ISERROR(VLOOKUP(C42,FSGT6_Inscr!$B$7:$K$99,8,FALSE))=TRUE,VLOOKUP(C42,FSGT_F_M_Inscr!$B$7:$K$85,8,FALSE),(VLOOKUP(C42,FSGT6_Inscr!$B$7:$K$99,8,FALSE)))</f>
        <v>#N/A</v>
      </c>
      <c r="K42" s="121" t="e">
        <f>IF(ISERROR(VLOOKUP(C42,FSGT6_Inscr!$B$7:$K$99,9,FALSE))=TRUE,VLOOKUP(C42,FSGT_F_M_Inscr!$B$7:$K$85,9,FALSE),(VLOOKUP(C42,FSGT6_Inscr!$B$7:$K$99,9,FALSE)))</f>
        <v>#N/A</v>
      </c>
      <c r="M42" s="210" t="e">
        <f t="shared" si="1"/>
        <v>#N/A</v>
      </c>
      <c r="N42" s="276">
        <f t="shared" si="2"/>
        <v>-10</v>
      </c>
      <c r="O42" s="130"/>
    </row>
    <row r="43" spans="1:15" x14ac:dyDescent="0.25">
      <c r="A43" s="109">
        <v>37</v>
      </c>
      <c r="B43" s="256">
        <f t="shared" si="0"/>
        <v>1</v>
      </c>
      <c r="C43" s="121"/>
      <c r="D43" s="121" t="e">
        <f>IF(ISERROR(VLOOKUP(C43,FSGT6_Inscr!$B$7:$K$99,2,FALSE))=TRUE,VLOOKUP(C43,FSGT_F_M_Inscr!$B$7:$K$85,2,FALSE),(VLOOKUP(C43,FSGT6_Inscr!$B$7:$K$99,2,FALSE)))</f>
        <v>#N/A</v>
      </c>
      <c r="E43" s="121" t="e">
        <f>IF(ISERROR(VLOOKUP(C43,FSGT6_Inscr!$B$7:$K$99,3,FALSE))=TRUE,VLOOKUP(C43,FSGT_F_M_Inscr!$B$7:$K$85,3,FALSE),(VLOOKUP(C43,FSGT6_Inscr!$B$7:$K$99,3,FALSE)))</f>
        <v>#N/A</v>
      </c>
      <c r="F43" s="121" t="e">
        <f>IF(ISERROR(VLOOKUP(C43,FSGT6_Inscr!$B$7:$K$99,4,FALSE))=TRUE,VLOOKUP(C43,FSGT_F_M_Inscr!$B$7:$K$85,4,FALSE),(VLOOKUP(C43,FSGT6_Inscr!$B$7:$K$99,4,FALSE)))</f>
        <v>#N/A</v>
      </c>
      <c r="G43" s="121" t="e">
        <f>IF(ISERROR(VLOOKUP(C43,FSGT6_Inscr!$B$7:$K$99,5,FALSE))=TRUE,VLOOKUP(C43,FSGT_F_M_Inscr!$B$7:$K$85,5,FALSE),(VLOOKUP(C43,FSGT6_Inscr!$B$7:$K$99,5,FALSE)))</f>
        <v>#N/A</v>
      </c>
      <c r="H43" s="121" t="e">
        <f>IF(ISERROR(VLOOKUP(C43,FSGT6_Inscr!$B$7:$K$99,6,FALSE))=TRUE,VLOOKUP(C43,FSGT_F_M_Inscr!$B$7:$K$85,6,FALSE),(VLOOKUP(C43,FSGT6_Inscr!$B$7:$K$99,6,FALSE)))</f>
        <v>#N/A</v>
      </c>
      <c r="I43" s="121" t="e">
        <f>IF(ISERROR(VLOOKUP(C43,FSGT6_Inscr!$B$7:$K$99,7,FALSE))=TRUE,VLOOKUP(C43,FSGT_F_M_Inscr!$B$7:$K$85,7,FALSE),(VLOOKUP(C43,FSGT6_Inscr!$B$7:$K$99,7,FALSE)))</f>
        <v>#N/A</v>
      </c>
      <c r="J43" s="121" t="e">
        <f>IF(ISERROR(VLOOKUP(C43,FSGT6_Inscr!$B$7:$K$99,8,FALSE))=TRUE,VLOOKUP(C43,FSGT_F_M_Inscr!$B$7:$K$85,8,FALSE),(VLOOKUP(C43,FSGT6_Inscr!$B$7:$K$99,8,FALSE)))</f>
        <v>#N/A</v>
      </c>
      <c r="K43" s="121" t="e">
        <f>IF(ISERROR(VLOOKUP(C43,FSGT6_Inscr!$B$7:$K$99,9,FALSE))=TRUE,VLOOKUP(C43,FSGT_F_M_Inscr!$B$7:$K$85,9,FALSE),(VLOOKUP(C43,FSGT6_Inscr!$B$7:$K$99,9,FALSE)))</f>
        <v>#N/A</v>
      </c>
      <c r="M43" s="210" t="e">
        <f t="shared" si="1"/>
        <v>#N/A</v>
      </c>
      <c r="N43" s="276">
        <f t="shared" si="2"/>
        <v>-11</v>
      </c>
      <c r="O43" s="130"/>
    </row>
    <row r="44" spans="1:15" x14ac:dyDescent="0.25">
      <c r="A44" s="109">
        <v>38</v>
      </c>
      <c r="B44" s="256">
        <f t="shared" si="0"/>
        <v>1</v>
      </c>
      <c r="C44" s="121"/>
      <c r="D44" s="121" t="e">
        <f>IF(ISERROR(VLOOKUP(C44,FSGT6_Inscr!$B$7:$K$99,2,FALSE))=TRUE,VLOOKUP(C44,FSGT_F_M_Inscr!$B$7:$K$85,2,FALSE),(VLOOKUP(C44,FSGT6_Inscr!$B$7:$K$99,2,FALSE)))</f>
        <v>#N/A</v>
      </c>
      <c r="E44" s="121" t="e">
        <f>IF(ISERROR(VLOOKUP(C44,FSGT6_Inscr!$B$7:$K$99,3,FALSE))=TRUE,VLOOKUP(C44,FSGT_F_M_Inscr!$B$7:$K$85,3,FALSE),(VLOOKUP(C44,FSGT6_Inscr!$B$7:$K$99,3,FALSE)))</f>
        <v>#N/A</v>
      </c>
      <c r="F44" s="121" t="e">
        <f>IF(ISERROR(VLOOKUP(C44,FSGT6_Inscr!$B$7:$K$99,4,FALSE))=TRUE,VLOOKUP(C44,FSGT_F_M_Inscr!$B$7:$K$85,4,FALSE),(VLOOKUP(C44,FSGT6_Inscr!$B$7:$K$99,4,FALSE)))</f>
        <v>#N/A</v>
      </c>
      <c r="G44" s="121" t="e">
        <f>IF(ISERROR(VLOOKUP(C44,FSGT6_Inscr!$B$7:$K$99,5,FALSE))=TRUE,VLOOKUP(C44,FSGT_F_M_Inscr!$B$7:$K$85,5,FALSE),(VLOOKUP(C44,FSGT6_Inscr!$B$7:$K$99,5,FALSE)))</f>
        <v>#N/A</v>
      </c>
      <c r="H44" s="121" t="e">
        <f>IF(ISERROR(VLOOKUP(C44,FSGT6_Inscr!$B$7:$K$99,6,FALSE))=TRUE,VLOOKUP(C44,FSGT_F_M_Inscr!$B$7:$K$85,6,FALSE),(VLOOKUP(C44,FSGT6_Inscr!$B$7:$K$99,6,FALSE)))</f>
        <v>#N/A</v>
      </c>
      <c r="I44" s="121" t="e">
        <f>IF(ISERROR(VLOOKUP(C44,FSGT6_Inscr!$B$7:$K$99,7,FALSE))=TRUE,VLOOKUP(C44,FSGT_F_M_Inscr!$B$7:$K$85,7,FALSE),(VLOOKUP(C44,FSGT6_Inscr!$B$7:$K$99,7,FALSE)))</f>
        <v>#N/A</v>
      </c>
      <c r="J44" s="121" t="e">
        <f>IF(ISERROR(VLOOKUP(C44,FSGT6_Inscr!$B$7:$K$99,8,FALSE))=TRUE,VLOOKUP(C44,FSGT_F_M_Inscr!$B$7:$K$85,8,FALSE),(VLOOKUP(C44,FSGT6_Inscr!$B$7:$K$99,8,FALSE)))</f>
        <v>#N/A</v>
      </c>
      <c r="K44" s="121" t="e">
        <f>IF(ISERROR(VLOOKUP(C44,FSGT6_Inscr!$B$7:$K$99,9,FALSE))=TRUE,VLOOKUP(C44,FSGT_F_M_Inscr!$B$7:$K$85,9,FALSE),(VLOOKUP(C44,FSGT6_Inscr!$B$7:$K$99,9,FALSE)))</f>
        <v>#N/A</v>
      </c>
      <c r="M44" s="210" t="e">
        <f t="shared" si="1"/>
        <v>#N/A</v>
      </c>
      <c r="N44" s="276">
        <f t="shared" si="2"/>
        <v>-12</v>
      </c>
      <c r="O44" s="130"/>
    </row>
    <row r="45" spans="1:15" x14ac:dyDescent="0.25">
      <c r="A45" s="109">
        <v>39</v>
      </c>
      <c r="B45" s="256">
        <f t="shared" si="0"/>
        <v>1</v>
      </c>
      <c r="C45" s="121"/>
      <c r="D45" s="121" t="e">
        <f>IF(ISERROR(VLOOKUP(C45,FSGT6_Inscr!$B$7:$K$99,2,FALSE))=TRUE,VLOOKUP(C45,FSGT_F_M_Inscr!$B$7:$K$85,2,FALSE),(VLOOKUP(C45,FSGT6_Inscr!$B$7:$K$99,2,FALSE)))</f>
        <v>#N/A</v>
      </c>
      <c r="E45" s="121" t="e">
        <f>IF(ISERROR(VLOOKUP(C45,FSGT6_Inscr!$B$7:$K$99,3,FALSE))=TRUE,VLOOKUP(C45,FSGT_F_M_Inscr!$B$7:$K$85,3,FALSE),(VLOOKUP(C45,FSGT6_Inscr!$B$7:$K$99,3,FALSE)))</f>
        <v>#N/A</v>
      </c>
      <c r="F45" s="121" t="e">
        <f>IF(ISERROR(VLOOKUP(C45,FSGT6_Inscr!$B$7:$K$99,4,FALSE))=TRUE,VLOOKUP(C45,FSGT_F_M_Inscr!$B$7:$K$85,4,FALSE),(VLOOKUP(C45,FSGT6_Inscr!$B$7:$K$99,4,FALSE)))</f>
        <v>#N/A</v>
      </c>
      <c r="G45" s="121" t="e">
        <f>IF(ISERROR(VLOOKUP(C45,FSGT6_Inscr!$B$7:$K$99,5,FALSE))=TRUE,VLOOKUP(C45,FSGT_F_M_Inscr!$B$7:$K$85,5,FALSE),(VLOOKUP(C45,FSGT6_Inscr!$B$7:$K$99,5,FALSE)))</f>
        <v>#N/A</v>
      </c>
      <c r="H45" s="121" t="e">
        <f>IF(ISERROR(VLOOKUP(C45,FSGT6_Inscr!$B$7:$K$99,6,FALSE))=TRUE,VLOOKUP(C45,FSGT_F_M_Inscr!$B$7:$K$85,6,FALSE),(VLOOKUP(C45,FSGT6_Inscr!$B$7:$K$99,6,FALSE)))</f>
        <v>#N/A</v>
      </c>
      <c r="I45" s="121" t="e">
        <f>IF(ISERROR(VLOOKUP(C45,FSGT6_Inscr!$B$7:$K$99,7,FALSE))=TRUE,VLOOKUP(C45,FSGT_F_M_Inscr!$B$7:$K$85,7,FALSE),(VLOOKUP(C45,FSGT6_Inscr!$B$7:$K$99,7,FALSE)))</f>
        <v>#N/A</v>
      </c>
      <c r="J45" s="121" t="e">
        <f>IF(ISERROR(VLOOKUP(C45,FSGT6_Inscr!$B$7:$K$99,8,FALSE))=TRUE,VLOOKUP(C45,FSGT_F_M_Inscr!$B$7:$K$85,8,FALSE),(VLOOKUP(C45,FSGT6_Inscr!$B$7:$K$99,8,FALSE)))</f>
        <v>#N/A</v>
      </c>
      <c r="K45" s="121" t="e">
        <f>IF(ISERROR(VLOOKUP(C45,FSGT6_Inscr!$B$7:$K$99,9,FALSE))=TRUE,VLOOKUP(C45,FSGT_F_M_Inscr!$B$7:$K$85,9,FALSE),(VLOOKUP(C45,FSGT6_Inscr!$B$7:$K$99,9,FALSE)))</f>
        <v>#N/A</v>
      </c>
      <c r="M45" s="210" t="e">
        <f t="shared" si="1"/>
        <v>#N/A</v>
      </c>
      <c r="N45" s="276">
        <f t="shared" si="2"/>
        <v>-13</v>
      </c>
      <c r="O45" s="130"/>
    </row>
    <row r="46" spans="1:15" x14ac:dyDescent="0.25">
      <c r="A46" s="109">
        <v>40</v>
      </c>
      <c r="B46" s="256">
        <f t="shared" si="0"/>
        <v>1</v>
      </c>
      <c r="C46" s="121"/>
      <c r="D46" s="121" t="e">
        <f>IF(ISERROR(VLOOKUP(C46,FSGT6_Inscr!$B$7:$K$99,2,FALSE))=TRUE,VLOOKUP(C46,FSGT_F_M_Inscr!$B$7:$K$85,2,FALSE),(VLOOKUP(C46,FSGT6_Inscr!$B$7:$K$99,2,FALSE)))</f>
        <v>#N/A</v>
      </c>
      <c r="E46" s="121" t="e">
        <f>IF(ISERROR(VLOOKUP(C46,FSGT6_Inscr!$B$7:$K$99,3,FALSE))=TRUE,VLOOKUP(C46,FSGT_F_M_Inscr!$B$7:$K$85,3,FALSE),(VLOOKUP(C46,FSGT6_Inscr!$B$7:$K$99,3,FALSE)))</f>
        <v>#N/A</v>
      </c>
      <c r="F46" s="121" t="e">
        <f>IF(ISERROR(VLOOKUP(C46,FSGT6_Inscr!$B$7:$K$99,4,FALSE))=TRUE,VLOOKUP(C46,FSGT_F_M_Inscr!$B$7:$K$85,4,FALSE),(VLOOKUP(C46,FSGT6_Inscr!$B$7:$K$99,4,FALSE)))</f>
        <v>#N/A</v>
      </c>
      <c r="G46" s="121" t="e">
        <f>IF(ISERROR(VLOOKUP(C46,FSGT6_Inscr!$B$7:$K$99,5,FALSE))=TRUE,VLOOKUP(C46,FSGT_F_M_Inscr!$B$7:$K$85,5,FALSE),(VLOOKUP(C46,FSGT6_Inscr!$B$7:$K$99,5,FALSE)))</f>
        <v>#N/A</v>
      </c>
      <c r="H46" s="121" t="e">
        <f>IF(ISERROR(VLOOKUP(C46,FSGT6_Inscr!$B$7:$K$99,6,FALSE))=TRUE,VLOOKUP(C46,FSGT_F_M_Inscr!$B$7:$K$85,6,FALSE),(VLOOKUP(C46,FSGT6_Inscr!$B$7:$K$99,6,FALSE)))</f>
        <v>#N/A</v>
      </c>
      <c r="I46" s="121" t="e">
        <f>IF(ISERROR(VLOOKUP(C46,FSGT6_Inscr!$B$7:$K$99,7,FALSE))=TRUE,VLOOKUP(C46,FSGT_F_M_Inscr!$B$7:$K$85,7,FALSE),(VLOOKUP(C46,FSGT6_Inscr!$B$7:$K$99,7,FALSE)))</f>
        <v>#N/A</v>
      </c>
      <c r="J46" s="121" t="e">
        <f>IF(ISERROR(VLOOKUP(C46,FSGT6_Inscr!$B$7:$K$99,8,FALSE))=TRUE,VLOOKUP(C46,FSGT_F_M_Inscr!$B$7:$K$85,8,FALSE),(VLOOKUP(C46,FSGT6_Inscr!$B$7:$K$99,8,FALSE)))</f>
        <v>#N/A</v>
      </c>
      <c r="K46" s="121" t="e">
        <f>IF(ISERROR(VLOOKUP(C46,FSGT6_Inscr!$B$7:$K$99,9,FALSE))=TRUE,VLOOKUP(C46,FSGT_F_M_Inscr!$B$7:$K$85,9,FALSE),(VLOOKUP(C46,FSGT6_Inscr!$B$7:$K$99,9,FALSE)))</f>
        <v>#N/A</v>
      </c>
      <c r="M46" s="210" t="e">
        <f t="shared" si="1"/>
        <v>#N/A</v>
      </c>
      <c r="N46" s="276">
        <f t="shared" si="2"/>
        <v>-14</v>
      </c>
      <c r="O46" s="130"/>
    </row>
    <row r="47" spans="1:15" x14ac:dyDescent="0.25">
      <c r="A47" s="109">
        <v>41</v>
      </c>
      <c r="B47" s="256">
        <f t="shared" si="0"/>
        <v>1</v>
      </c>
      <c r="C47" s="121"/>
      <c r="D47" s="121" t="e">
        <f>IF(ISERROR(VLOOKUP(C47,FSGT6_Inscr!$B$7:$K$99,2,FALSE))=TRUE,VLOOKUP(C47,FSGT_F_M_Inscr!$B$7:$K$85,2,FALSE),(VLOOKUP(C47,FSGT6_Inscr!$B$7:$K$99,2,FALSE)))</f>
        <v>#N/A</v>
      </c>
      <c r="E47" s="121" t="e">
        <f>IF(ISERROR(VLOOKUP(C47,FSGT6_Inscr!$B$7:$K$99,3,FALSE))=TRUE,VLOOKUP(C47,FSGT_F_M_Inscr!$B$7:$K$85,3,FALSE),(VLOOKUP(C47,FSGT6_Inscr!$B$7:$K$99,3,FALSE)))</f>
        <v>#N/A</v>
      </c>
      <c r="F47" s="121" t="e">
        <f>IF(ISERROR(VLOOKUP(C47,FSGT6_Inscr!$B$7:$K$99,4,FALSE))=TRUE,VLOOKUP(C47,FSGT_F_M_Inscr!$B$7:$K$85,4,FALSE),(VLOOKUP(C47,FSGT6_Inscr!$B$7:$K$99,4,FALSE)))</f>
        <v>#N/A</v>
      </c>
      <c r="G47" s="121" t="e">
        <f>IF(ISERROR(VLOOKUP(C47,FSGT6_Inscr!$B$7:$K$99,5,FALSE))=TRUE,VLOOKUP(C47,FSGT_F_M_Inscr!$B$7:$K$85,5,FALSE),(VLOOKUP(C47,FSGT6_Inscr!$B$7:$K$99,5,FALSE)))</f>
        <v>#N/A</v>
      </c>
      <c r="H47" s="121" t="e">
        <f>IF(ISERROR(VLOOKUP(C47,FSGT6_Inscr!$B$7:$K$99,6,FALSE))=TRUE,VLOOKUP(C47,FSGT_F_M_Inscr!$B$7:$K$85,6,FALSE),(VLOOKUP(C47,FSGT6_Inscr!$B$7:$K$99,6,FALSE)))</f>
        <v>#N/A</v>
      </c>
      <c r="I47" s="121" t="e">
        <f>IF(ISERROR(VLOOKUP(C47,FSGT6_Inscr!$B$7:$K$99,7,FALSE))=TRUE,VLOOKUP(C47,FSGT_F_M_Inscr!$B$7:$K$85,7,FALSE),(VLOOKUP(C47,FSGT6_Inscr!$B$7:$K$99,7,FALSE)))</f>
        <v>#N/A</v>
      </c>
      <c r="J47" s="121" t="e">
        <f>IF(ISERROR(VLOOKUP(C47,FSGT6_Inscr!$B$7:$K$99,8,FALSE))=TRUE,VLOOKUP(C47,FSGT_F_M_Inscr!$B$7:$K$85,8,FALSE),(VLOOKUP(C47,FSGT6_Inscr!$B$7:$K$99,8,FALSE)))</f>
        <v>#N/A</v>
      </c>
      <c r="K47" s="121" t="e">
        <f>IF(ISERROR(VLOOKUP(C47,FSGT6_Inscr!$B$7:$K$99,9,FALSE))=TRUE,VLOOKUP(C47,FSGT_F_M_Inscr!$B$7:$K$85,9,FALSE),(VLOOKUP(C47,FSGT6_Inscr!$B$7:$K$99,9,FALSE)))</f>
        <v>#N/A</v>
      </c>
      <c r="M47" s="210" t="e">
        <f t="shared" si="1"/>
        <v>#N/A</v>
      </c>
      <c r="N47" s="276">
        <f t="shared" si="2"/>
        <v>-15</v>
      </c>
      <c r="O47" s="130"/>
    </row>
    <row r="48" spans="1:15" x14ac:dyDescent="0.25">
      <c r="A48" s="109">
        <v>42</v>
      </c>
      <c r="B48" s="256">
        <f t="shared" si="0"/>
        <v>1</v>
      </c>
      <c r="C48" s="121"/>
      <c r="D48" s="121" t="e">
        <f>IF(ISERROR(VLOOKUP(C48,FSGT6_Inscr!$B$7:$K$99,2,FALSE))=TRUE,VLOOKUP(C48,FSGT_F_M_Inscr!$B$7:$K$85,2,FALSE),(VLOOKUP(C48,FSGT6_Inscr!$B$7:$K$99,2,FALSE)))</f>
        <v>#N/A</v>
      </c>
      <c r="E48" s="121" t="e">
        <f>IF(ISERROR(VLOOKUP(C48,FSGT6_Inscr!$B$7:$K$99,3,FALSE))=TRUE,VLOOKUP(C48,FSGT_F_M_Inscr!$B$7:$K$85,3,FALSE),(VLOOKUP(C48,FSGT6_Inscr!$B$7:$K$99,3,FALSE)))</f>
        <v>#N/A</v>
      </c>
      <c r="F48" s="121" t="e">
        <f>IF(ISERROR(VLOOKUP(C48,FSGT6_Inscr!$B$7:$K$99,4,FALSE))=TRUE,VLOOKUP(C48,FSGT_F_M_Inscr!$B$7:$K$85,4,FALSE),(VLOOKUP(C48,FSGT6_Inscr!$B$7:$K$99,4,FALSE)))</f>
        <v>#N/A</v>
      </c>
      <c r="G48" s="121" t="e">
        <f>IF(ISERROR(VLOOKUP(C48,FSGT6_Inscr!$B$7:$K$99,5,FALSE))=TRUE,VLOOKUP(C48,FSGT_F_M_Inscr!$B$7:$K$85,5,FALSE),(VLOOKUP(C48,FSGT6_Inscr!$B$7:$K$99,5,FALSE)))</f>
        <v>#N/A</v>
      </c>
      <c r="H48" s="121" t="e">
        <f>IF(ISERROR(VLOOKUP(C48,FSGT6_Inscr!$B$7:$K$99,6,FALSE))=TRUE,VLOOKUP(C48,FSGT_F_M_Inscr!$B$7:$K$85,6,FALSE),(VLOOKUP(C48,FSGT6_Inscr!$B$7:$K$99,6,FALSE)))</f>
        <v>#N/A</v>
      </c>
      <c r="I48" s="121" t="e">
        <f>IF(ISERROR(VLOOKUP(C48,FSGT6_Inscr!$B$7:$K$99,7,FALSE))=TRUE,VLOOKUP(C48,FSGT_F_M_Inscr!$B$7:$K$85,7,FALSE),(VLOOKUP(C48,FSGT6_Inscr!$B$7:$K$99,7,FALSE)))</f>
        <v>#N/A</v>
      </c>
      <c r="J48" s="121" t="e">
        <f>IF(ISERROR(VLOOKUP(C48,FSGT6_Inscr!$B$7:$K$99,8,FALSE))=TRUE,VLOOKUP(C48,FSGT_F_M_Inscr!$B$7:$K$85,8,FALSE),(VLOOKUP(C48,FSGT6_Inscr!$B$7:$K$99,8,FALSE)))</f>
        <v>#N/A</v>
      </c>
      <c r="K48" s="121" t="e">
        <f>IF(ISERROR(VLOOKUP(C48,FSGT6_Inscr!$B$7:$K$99,9,FALSE))=TRUE,VLOOKUP(C48,FSGT_F_M_Inscr!$B$7:$K$85,9,FALSE),(VLOOKUP(C48,FSGT6_Inscr!$B$7:$K$99,9,FALSE)))</f>
        <v>#N/A</v>
      </c>
      <c r="M48" s="210" t="e">
        <f t="shared" si="1"/>
        <v>#N/A</v>
      </c>
      <c r="N48" s="276">
        <f t="shared" si="2"/>
        <v>-16</v>
      </c>
      <c r="O48" s="130"/>
    </row>
    <row r="49" spans="1:15" x14ac:dyDescent="0.25">
      <c r="A49" s="109">
        <v>43</v>
      </c>
      <c r="B49" s="256">
        <f t="shared" si="0"/>
        <v>1</v>
      </c>
      <c r="C49" s="121"/>
      <c r="D49" s="121" t="e">
        <f>IF(ISERROR(VLOOKUP(C49,FSGT6_Inscr!$B$7:$K$99,2,FALSE))=TRUE,VLOOKUP(C49,FSGT_F_M_Inscr!$B$7:$K$85,2,FALSE),(VLOOKUP(C49,FSGT6_Inscr!$B$7:$K$99,2,FALSE)))</f>
        <v>#N/A</v>
      </c>
      <c r="E49" s="121" t="e">
        <f>IF(ISERROR(VLOOKUP(C49,FSGT6_Inscr!$B$7:$K$99,3,FALSE))=TRUE,VLOOKUP(C49,FSGT_F_M_Inscr!$B$7:$K$85,3,FALSE),(VLOOKUP(C49,FSGT6_Inscr!$B$7:$K$99,3,FALSE)))</f>
        <v>#N/A</v>
      </c>
      <c r="F49" s="121" t="e">
        <f>IF(ISERROR(VLOOKUP(C49,FSGT6_Inscr!$B$7:$K$99,4,FALSE))=TRUE,VLOOKUP(C49,FSGT_F_M_Inscr!$B$7:$K$85,4,FALSE),(VLOOKUP(C49,FSGT6_Inscr!$B$7:$K$99,4,FALSE)))</f>
        <v>#N/A</v>
      </c>
      <c r="G49" s="121" t="e">
        <f>IF(ISERROR(VLOOKUP(C49,FSGT6_Inscr!$B$7:$K$99,5,FALSE))=TRUE,VLOOKUP(C49,FSGT_F_M_Inscr!$B$7:$K$85,5,FALSE),(VLOOKUP(C49,FSGT6_Inscr!$B$7:$K$99,5,FALSE)))</f>
        <v>#N/A</v>
      </c>
      <c r="H49" s="121" t="e">
        <f>IF(ISERROR(VLOOKUP(C49,FSGT6_Inscr!$B$7:$K$99,6,FALSE))=TRUE,VLOOKUP(C49,FSGT_F_M_Inscr!$B$7:$K$85,6,FALSE),(VLOOKUP(C49,FSGT6_Inscr!$B$7:$K$99,6,FALSE)))</f>
        <v>#N/A</v>
      </c>
      <c r="I49" s="121" t="e">
        <f>IF(ISERROR(VLOOKUP(C49,FSGT6_Inscr!$B$7:$K$99,7,FALSE))=TRUE,VLOOKUP(C49,FSGT_F_M_Inscr!$B$7:$K$85,7,FALSE),(VLOOKUP(C49,FSGT6_Inscr!$B$7:$K$99,7,FALSE)))</f>
        <v>#N/A</v>
      </c>
      <c r="J49" s="121" t="e">
        <f>IF(ISERROR(VLOOKUP(C49,FSGT6_Inscr!$B$7:$K$99,8,FALSE))=TRUE,VLOOKUP(C49,FSGT_F_M_Inscr!$B$7:$K$85,8,FALSE),(VLOOKUP(C49,FSGT6_Inscr!$B$7:$K$99,8,FALSE)))</f>
        <v>#N/A</v>
      </c>
      <c r="K49" s="121" t="e">
        <f>IF(ISERROR(VLOOKUP(C49,FSGT6_Inscr!$B$7:$K$99,9,FALSE))=TRUE,VLOOKUP(C49,FSGT_F_M_Inscr!$B$7:$K$85,9,FALSE),(VLOOKUP(C49,FSGT6_Inscr!$B$7:$K$99,9,FALSE)))</f>
        <v>#N/A</v>
      </c>
      <c r="M49" s="210" t="e">
        <f t="shared" si="1"/>
        <v>#N/A</v>
      </c>
      <c r="N49" s="276">
        <f t="shared" si="2"/>
        <v>-17</v>
      </c>
      <c r="O49" s="130"/>
    </row>
    <row r="50" spans="1:15" x14ac:dyDescent="0.25">
      <c r="A50" s="109">
        <v>44</v>
      </c>
      <c r="B50" s="256">
        <f t="shared" si="0"/>
        <v>1</v>
      </c>
      <c r="C50" s="121"/>
      <c r="D50" s="121" t="e">
        <f>IF(ISERROR(VLOOKUP(C50,FSGT6_Inscr!$B$7:$K$99,2,FALSE))=TRUE,VLOOKUP(C50,FSGT_F_M_Inscr!$B$7:$K$85,2,FALSE),(VLOOKUP(C50,FSGT6_Inscr!$B$7:$K$99,2,FALSE)))</f>
        <v>#N/A</v>
      </c>
      <c r="E50" s="121" t="e">
        <f>IF(ISERROR(VLOOKUP(C50,FSGT6_Inscr!$B$7:$K$99,3,FALSE))=TRUE,VLOOKUP(C50,FSGT_F_M_Inscr!$B$7:$K$85,3,FALSE),(VLOOKUP(C50,FSGT6_Inscr!$B$7:$K$99,3,FALSE)))</f>
        <v>#N/A</v>
      </c>
      <c r="F50" s="121" t="e">
        <f>IF(ISERROR(VLOOKUP(C50,FSGT6_Inscr!$B$7:$K$99,4,FALSE))=TRUE,VLOOKUP(C50,FSGT_F_M_Inscr!$B$7:$K$85,4,FALSE),(VLOOKUP(C50,FSGT6_Inscr!$B$7:$K$99,4,FALSE)))</f>
        <v>#N/A</v>
      </c>
      <c r="G50" s="121" t="e">
        <f>IF(ISERROR(VLOOKUP(C50,FSGT6_Inscr!$B$7:$K$99,5,FALSE))=TRUE,VLOOKUP(C50,FSGT_F_M_Inscr!$B$7:$K$85,5,FALSE),(VLOOKUP(C50,FSGT6_Inscr!$B$7:$K$99,5,FALSE)))</f>
        <v>#N/A</v>
      </c>
      <c r="H50" s="121" t="e">
        <f>IF(ISERROR(VLOOKUP(C50,FSGT6_Inscr!$B$7:$K$99,6,FALSE))=TRUE,VLOOKUP(C50,FSGT_F_M_Inscr!$B$7:$K$85,6,FALSE),(VLOOKUP(C50,FSGT6_Inscr!$B$7:$K$99,6,FALSE)))</f>
        <v>#N/A</v>
      </c>
      <c r="I50" s="121" t="e">
        <f>IF(ISERROR(VLOOKUP(C50,FSGT6_Inscr!$B$7:$K$99,7,FALSE))=TRUE,VLOOKUP(C50,FSGT_F_M_Inscr!$B$7:$K$85,7,FALSE),(VLOOKUP(C50,FSGT6_Inscr!$B$7:$K$99,7,FALSE)))</f>
        <v>#N/A</v>
      </c>
      <c r="J50" s="121" t="e">
        <f>IF(ISERROR(VLOOKUP(C50,FSGT6_Inscr!$B$7:$K$99,8,FALSE))=TRUE,VLOOKUP(C50,FSGT_F_M_Inscr!$B$7:$K$85,8,FALSE),(VLOOKUP(C50,FSGT6_Inscr!$B$7:$K$99,8,FALSE)))</f>
        <v>#N/A</v>
      </c>
      <c r="K50" s="121" t="e">
        <f>IF(ISERROR(VLOOKUP(C50,FSGT6_Inscr!$B$7:$K$99,9,FALSE))=TRUE,VLOOKUP(C50,FSGT_F_M_Inscr!$B$7:$K$85,9,FALSE),(VLOOKUP(C50,FSGT6_Inscr!$B$7:$K$99,9,FALSE)))</f>
        <v>#N/A</v>
      </c>
      <c r="M50" s="210" t="e">
        <f t="shared" si="1"/>
        <v>#N/A</v>
      </c>
      <c r="N50" s="276">
        <f t="shared" si="2"/>
        <v>-18</v>
      </c>
      <c r="O50" s="130"/>
    </row>
    <row r="51" spans="1:15" x14ac:dyDescent="0.25">
      <c r="A51" s="109">
        <v>45</v>
      </c>
      <c r="B51" s="256">
        <f t="shared" si="0"/>
        <v>1</v>
      </c>
      <c r="C51" s="121"/>
      <c r="D51" s="121" t="e">
        <f>IF(ISERROR(VLOOKUP(C51,FSGT6_Inscr!$B$7:$K$99,2,FALSE))=TRUE,VLOOKUP(C51,FSGT_F_M_Inscr!$B$7:$K$85,2,FALSE),(VLOOKUP(C51,FSGT6_Inscr!$B$7:$K$99,2,FALSE)))</f>
        <v>#N/A</v>
      </c>
      <c r="E51" s="121" t="e">
        <f>IF(ISERROR(VLOOKUP(C51,FSGT6_Inscr!$B$7:$K$99,3,FALSE))=TRUE,VLOOKUP(C51,FSGT_F_M_Inscr!$B$7:$K$85,3,FALSE),(VLOOKUP(C51,FSGT6_Inscr!$B$7:$K$99,3,FALSE)))</f>
        <v>#N/A</v>
      </c>
      <c r="F51" s="121" t="e">
        <f>IF(ISERROR(VLOOKUP(C51,FSGT6_Inscr!$B$7:$K$99,4,FALSE))=TRUE,VLOOKUP(C51,FSGT_F_M_Inscr!$B$7:$K$85,4,FALSE),(VLOOKUP(C51,FSGT6_Inscr!$B$7:$K$99,4,FALSE)))</f>
        <v>#N/A</v>
      </c>
      <c r="G51" s="121" t="e">
        <f>IF(ISERROR(VLOOKUP(C51,FSGT6_Inscr!$B$7:$K$99,5,FALSE))=TRUE,VLOOKUP(C51,FSGT_F_M_Inscr!$B$7:$K$85,5,FALSE),(VLOOKUP(C51,FSGT6_Inscr!$B$7:$K$99,5,FALSE)))</f>
        <v>#N/A</v>
      </c>
      <c r="H51" s="121" t="e">
        <f>IF(ISERROR(VLOOKUP(C51,FSGT6_Inscr!$B$7:$K$99,6,FALSE))=TRUE,VLOOKUP(C51,FSGT_F_M_Inscr!$B$7:$K$85,6,FALSE),(VLOOKUP(C51,FSGT6_Inscr!$B$7:$K$99,6,FALSE)))</f>
        <v>#N/A</v>
      </c>
      <c r="I51" s="121" t="e">
        <f>IF(ISERROR(VLOOKUP(C51,FSGT6_Inscr!$B$7:$K$99,7,FALSE))=TRUE,VLOOKUP(C51,FSGT_F_M_Inscr!$B$7:$K$85,7,FALSE),(VLOOKUP(C51,FSGT6_Inscr!$B$7:$K$99,7,FALSE)))</f>
        <v>#N/A</v>
      </c>
      <c r="J51" s="121" t="e">
        <f>IF(ISERROR(VLOOKUP(C51,FSGT6_Inscr!$B$7:$K$99,8,FALSE))=TRUE,VLOOKUP(C51,FSGT_F_M_Inscr!$B$7:$K$85,8,FALSE),(VLOOKUP(C51,FSGT6_Inscr!$B$7:$K$99,8,FALSE)))</f>
        <v>#N/A</v>
      </c>
      <c r="K51" s="121" t="e">
        <f>IF(ISERROR(VLOOKUP(C51,FSGT6_Inscr!$B$7:$K$99,9,FALSE))=TRUE,VLOOKUP(C51,FSGT_F_M_Inscr!$B$7:$K$85,9,FALSE),(VLOOKUP(C51,FSGT6_Inscr!$B$7:$K$99,9,FALSE)))</f>
        <v>#N/A</v>
      </c>
      <c r="M51" s="210" t="e">
        <f t="shared" si="1"/>
        <v>#N/A</v>
      </c>
      <c r="N51" s="276">
        <f t="shared" si="2"/>
        <v>-19</v>
      </c>
      <c r="O51" s="130"/>
    </row>
    <row r="52" spans="1:15" x14ac:dyDescent="0.25">
      <c r="A52" s="109">
        <v>46</v>
      </c>
      <c r="B52" s="256">
        <f t="shared" si="0"/>
        <v>1</v>
      </c>
      <c r="C52" s="121"/>
      <c r="D52" s="121" t="e">
        <f>IF(ISERROR(VLOOKUP(C52,FSGT6_Inscr!$B$7:$K$99,2,FALSE))=TRUE,VLOOKUP(C52,FSGT_F_M_Inscr!$B$7:$K$85,2,FALSE),(VLOOKUP(C52,FSGT6_Inscr!$B$7:$K$99,2,FALSE)))</f>
        <v>#N/A</v>
      </c>
      <c r="E52" s="121" t="e">
        <f>IF(ISERROR(VLOOKUP(C52,FSGT6_Inscr!$B$7:$K$99,3,FALSE))=TRUE,VLOOKUP(C52,FSGT_F_M_Inscr!$B$7:$K$85,3,FALSE),(VLOOKUP(C52,FSGT6_Inscr!$B$7:$K$99,3,FALSE)))</f>
        <v>#N/A</v>
      </c>
      <c r="F52" s="121" t="e">
        <f>IF(ISERROR(VLOOKUP(C52,FSGT6_Inscr!$B$7:$K$99,4,FALSE))=TRUE,VLOOKUP(C52,FSGT_F_M_Inscr!$B$7:$K$85,4,FALSE),(VLOOKUP(C52,FSGT6_Inscr!$B$7:$K$99,4,FALSE)))</f>
        <v>#N/A</v>
      </c>
      <c r="G52" s="121" t="e">
        <f>IF(ISERROR(VLOOKUP(C52,FSGT6_Inscr!$B$7:$K$99,5,FALSE))=TRUE,VLOOKUP(C52,FSGT_F_M_Inscr!$B$7:$K$85,5,FALSE),(VLOOKUP(C52,FSGT6_Inscr!$B$7:$K$99,5,FALSE)))</f>
        <v>#N/A</v>
      </c>
      <c r="H52" s="121" t="e">
        <f>IF(ISERROR(VLOOKUP(C52,FSGT6_Inscr!$B$7:$K$99,6,FALSE))=TRUE,VLOOKUP(C52,FSGT_F_M_Inscr!$B$7:$K$85,6,FALSE),(VLOOKUP(C52,FSGT6_Inscr!$B$7:$K$99,6,FALSE)))</f>
        <v>#N/A</v>
      </c>
      <c r="I52" s="121" t="e">
        <f>IF(ISERROR(VLOOKUP(C52,FSGT6_Inscr!$B$7:$K$99,7,FALSE))=TRUE,VLOOKUP(C52,FSGT_F_M_Inscr!$B$7:$K$85,7,FALSE),(VLOOKUP(C52,FSGT6_Inscr!$B$7:$K$99,7,FALSE)))</f>
        <v>#N/A</v>
      </c>
      <c r="J52" s="121" t="e">
        <f>IF(ISERROR(VLOOKUP(C52,FSGT6_Inscr!$B$7:$K$99,8,FALSE))=TRUE,VLOOKUP(C52,FSGT_F_M_Inscr!$B$7:$K$85,8,FALSE),(VLOOKUP(C52,FSGT6_Inscr!$B$7:$K$99,8,FALSE)))</f>
        <v>#N/A</v>
      </c>
      <c r="K52" s="121" t="e">
        <f>IF(ISERROR(VLOOKUP(C52,FSGT6_Inscr!$B$7:$K$99,9,FALSE))=TRUE,VLOOKUP(C52,FSGT_F_M_Inscr!$B$7:$K$85,9,FALSE),(VLOOKUP(C52,FSGT6_Inscr!$B$7:$K$99,9,FALSE)))</f>
        <v>#N/A</v>
      </c>
      <c r="M52" s="210" t="e">
        <f t="shared" si="1"/>
        <v>#N/A</v>
      </c>
      <c r="N52" s="276">
        <f t="shared" si="2"/>
        <v>-20</v>
      </c>
      <c r="O52" s="130"/>
    </row>
    <row r="53" spans="1:15" x14ac:dyDescent="0.25">
      <c r="A53" s="109">
        <v>47</v>
      </c>
      <c r="B53" s="256">
        <f t="shared" si="0"/>
        <v>1</v>
      </c>
      <c r="C53" s="121"/>
      <c r="D53" s="121" t="e">
        <f>IF(ISERROR(VLOOKUP(C53,FSGT6_Inscr!$B$7:$K$99,2,FALSE))=TRUE,VLOOKUP(C53,FSGT_F_M_Inscr!$B$7:$K$85,2,FALSE),(VLOOKUP(C53,FSGT6_Inscr!$B$7:$K$99,2,FALSE)))</f>
        <v>#N/A</v>
      </c>
      <c r="E53" s="121" t="e">
        <f>IF(ISERROR(VLOOKUP(C53,FSGT6_Inscr!$B$7:$K$99,3,FALSE))=TRUE,VLOOKUP(C53,FSGT_F_M_Inscr!$B$7:$K$85,3,FALSE),(VLOOKUP(C53,FSGT6_Inscr!$B$7:$K$99,3,FALSE)))</f>
        <v>#N/A</v>
      </c>
      <c r="F53" s="121" t="e">
        <f>IF(ISERROR(VLOOKUP(C53,FSGT6_Inscr!$B$7:$K$99,4,FALSE))=TRUE,VLOOKUP(C53,FSGT_F_M_Inscr!$B$7:$K$85,4,FALSE),(VLOOKUP(C53,FSGT6_Inscr!$B$7:$K$99,4,FALSE)))</f>
        <v>#N/A</v>
      </c>
      <c r="G53" s="121" t="e">
        <f>IF(ISERROR(VLOOKUP(C53,FSGT6_Inscr!$B$7:$K$99,5,FALSE))=TRUE,VLOOKUP(C53,FSGT_F_M_Inscr!$B$7:$K$85,5,FALSE),(VLOOKUP(C53,FSGT6_Inscr!$B$7:$K$99,5,FALSE)))</f>
        <v>#N/A</v>
      </c>
      <c r="H53" s="121" t="e">
        <f>IF(ISERROR(VLOOKUP(C53,FSGT6_Inscr!$B$7:$K$99,6,FALSE))=TRUE,VLOOKUP(C53,FSGT_F_M_Inscr!$B$7:$K$85,6,FALSE),(VLOOKUP(C53,FSGT6_Inscr!$B$7:$K$99,6,FALSE)))</f>
        <v>#N/A</v>
      </c>
      <c r="I53" s="121" t="e">
        <f>IF(ISERROR(VLOOKUP(C53,FSGT6_Inscr!$B$7:$K$99,7,FALSE))=TRUE,VLOOKUP(C53,FSGT_F_M_Inscr!$B$7:$K$85,7,FALSE),(VLOOKUP(C53,FSGT6_Inscr!$B$7:$K$99,7,FALSE)))</f>
        <v>#N/A</v>
      </c>
      <c r="J53" s="121" t="e">
        <f>IF(ISERROR(VLOOKUP(C53,FSGT6_Inscr!$B$7:$K$99,8,FALSE))=TRUE,VLOOKUP(C53,FSGT_F_M_Inscr!$B$7:$K$85,8,FALSE),(VLOOKUP(C53,FSGT6_Inscr!$B$7:$K$99,8,FALSE)))</f>
        <v>#N/A</v>
      </c>
      <c r="K53" s="121" t="e">
        <f>IF(ISERROR(VLOOKUP(C53,FSGT6_Inscr!$B$7:$K$99,9,FALSE))=TRUE,VLOOKUP(C53,FSGT_F_M_Inscr!$B$7:$K$85,9,FALSE),(VLOOKUP(C53,FSGT6_Inscr!$B$7:$K$99,9,FALSE)))</f>
        <v>#N/A</v>
      </c>
      <c r="M53" s="210" t="e">
        <f t="shared" si="1"/>
        <v>#N/A</v>
      </c>
      <c r="N53" s="276">
        <f t="shared" si="2"/>
        <v>-21</v>
      </c>
      <c r="O53" s="130"/>
    </row>
    <row r="54" spans="1:15" x14ac:dyDescent="0.25">
      <c r="A54" s="109">
        <v>48</v>
      </c>
      <c r="B54" s="256">
        <f t="shared" si="0"/>
        <v>1</v>
      </c>
      <c r="C54" s="121"/>
      <c r="D54" s="121" t="e">
        <f>IF(ISERROR(VLOOKUP(C54,FSGT6_Inscr!$B$7:$K$99,2,FALSE))=TRUE,VLOOKUP(C54,FSGT_F_M_Inscr!$B$7:$K$85,2,FALSE),(VLOOKUP(C54,FSGT6_Inscr!$B$7:$K$99,2,FALSE)))</f>
        <v>#N/A</v>
      </c>
      <c r="E54" s="121" t="e">
        <f>IF(ISERROR(VLOOKUP(C54,FSGT6_Inscr!$B$7:$K$99,3,FALSE))=TRUE,VLOOKUP(C54,FSGT_F_M_Inscr!$B$7:$K$85,3,FALSE),(VLOOKUP(C54,FSGT6_Inscr!$B$7:$K$99,3,FALSE)))</f>
        <v>#N/A</v>
      </c>
      <c r="F54" s="121" t="e">
        <f>IF(ISERROR(VLOOKUP(C54,FSGT6_Inscr!$B$7:$K$99,4,FALSE))=TRUE,VLOOKUP(C54,FSGT_F_M_Inscr!$B$7:$K$85,4,FALSE),(VLOOKUP(C54,FSGT6_Inscr!$B$7:$K$99,4,FALSE)))</f>
        <v>#N/A</v>
      </c>
      <c r="G54" s="121" t="e">
        <f>IF(ISERROR(VLOOKUP(C54,FSGT6_Inscr!$B$7:$K$99,5,FALSE))=TRUE,VLOOKUP(C54,FSGT_F_M_Inscr!$B$7:$K$85,5,FALSE),(VLOOKUP(C54,FSGT6_Inscr!$B$7:$K$99,5,FALSE)))</f>
        <v>#N/A</v>
      </c>
      <c r="H54" s="121" t="e">
        <f>IF(ISERROR(VLOOKUP(C54,FSGT6_Inscr!$B$7:$K$99,6,FALSE))=TRUE,VLOOKUP(C54,FSGT_F_M_Inscr!$B$7:$K$85,6,FALSE),(VLOOKUP(C54,FSGT6_Inscr!$B$7:$K$99,6,FALSE)))</f>
        <v>#N/A</v>
      </c>
      <c r="I54" s="121" t="e">
        <f>IF(ISERROR(VLOOKUP(C54,FSGT6_Inscr!$B$7:$K$99,7,FALSE))=TRUE,VLOOKUP(C54,FSGT_F_M_Inscr!$B$7:$K$85,7,FALSE),(VLOOKUP(C54,FSGT6_Inscr!$B$7:$K$99,7,FALSE)))</f>
        <v>#N/A</v>
      </c>
      <c r="J54" s="121" t="e">
        <f>IF(ISERROR(VLOOKUP(C54,FSGT6_Inscr!$B$7:$K$99,8,FALSE))=TRUE,VLOOKUP(C54,FSGT_F_M_Inscr!$B$7:$K$85,8,FALSE),(VLOOKUP(C54,FSGT6_Inscr!$B$7:$K$99,8,FALSE)))</f>
        <v>#N/A</v>
      </c>
      <c r="K54" s="121" t="e">
        <f>IF(ISERROR(VLOOKUP(C54,FSGT6_Inscr!$B$7:$K$99,9,FALSE))=TRUE,VLOOKUP(C54,FSGT_F_M_Inscr!$B$7:$K$85,9,FALSE),(VLOOKUP(C54,FSGT6_Inscr!$B$7:$K$99,9,FALSE)))</f>
        <v>#N/A</v>
      </c>
      <c r="M54" s="210" t="e">
        <f t="shared" si="1"/>
        <v>#N/A</v>
      </c>
      <c r="N54" s="276">
        <f t="shared" si="2"/>
        <v>-22</v>
      </c>
      <c r="O54" s="130"/>
    </row>
    <row r="55" spans="1:15" x14ac:dyDescent="0.25">
      <c r="A55" s="109">
        <v>49</v>
      </c>
      <c r="B55" s="256">
        <f t="shared" si="0"/>
        <v>1</v>
      </c>
      <c r="C55" s="121"/>
      <c r="D55" s="121" t="e">
        <f>IF(ISERROR(VLOOKUP(C55,FSGT6_Inscr!$B$7:$K$99,2,FALSE))=TRUE,VLOOKUP(C55,FSGT_F_M_Inscr!$B$7:$K$85,2,FALSE),(VLOOKUP(C55,FSGT6_Inscr!$B$7:$K$99,2,FALSE)))</f>
        <v>#N/A</v>
      </c>
      <c r="E55" s="121" t="e">
        <f>IF(ISERROR(VLOOKUP(C55,FSGT6_Inscr!$B$7:$K$99,3,FALSE))=TRUE,VLOOKUP(C55,FSGT_F_M_Inscr!$B$7:$K$85,3,FALSE),(VLOOKUP(C55,FSGT6_Inscr!$B$7:$K$99,3,FALSE)))</f>
        <v>#N/A</v>
      </c>
      <c r="F55" s="121" t="e">
        <f>IF(ISERROR(VLOOKUP(C55,FSGT6_Inscr!$B$7:$K$99,4,FALSE))=TRUE,VLOOKUP(C55,FSGT_F_M_Inscr!$B$7:$K$85,4,FALSE),(VLOOKUP(C55,FSGT6_Inscr!$B$7:$K$99,4,FALSE)))</f>
        <v>#N/A</v>
      </c>
      <c r="G55" s="121" t="e">
        <f>IF(ISERROR(VLOOKUP(C55,FSGT6_Inscr!$B$7:$K$99,5,FALSE))=TRUE,VLOOKUP(C55,FSGT_F_M_Inscr!$B$7:$K$85,5,FALSE),(VLOOKUP(C55,FSGT6_Inscr!$B$7:$K$99,5,FALSE)))</f>
        <v>#N/A</v>
      </c>
      <c r="H55" s="121" t="e">
        <f>IF(ISERROR(VLOOKUP(C55,FSGT6_Inscr!$B$7:$K$99,6,FALSE))=TRUE,VLOOKUP(C55,FSGT_F_M_Inscr!$B$7:$K$85,6,FALSE),(VLOOKUP(C55,FSGT6_Inscr!$B$7:$K$99,6,FALSE)))</f>
        <v>#N/A</v>
      </c>
      <c r="I55" s="121" t="e">
        <f>IF(ISERROR(VLOOKUP(C55,FSGT6_Inscr!$B$7:$K$99,7,FALSE))=TRUE,VLOOKUP(C55,FSGT_F_M_Inscr!$B$7:$K$85,7,FALSE),(VLOOKUP(C55,FSGT6_Inscr!$B$7:$K$99,7,FALSE)))</f>
        <v>#N/A</v>
      </c>
      <c r="J55" s="121" t="e">
        <f>IF(ISERROR(VLOOKUP(C55,FSGT6_Inscr!$B$7:$K$99,8,FALSE))=TRUE,VLOOKUP(C55,FSGT_F_M_Inscr!$B$7:$K$85,8,FALSE),(VLOOKUP(C55,FSGT6_Inscr!$B$7:$K$99,8,FALSE)))</f>
        <v>#N/A</v>
      </c>
      <c r="K55" s="121" t="e">
        <f>IF(ISERROR(VLOOKUP(C55,FSGT6_Inscr!$B$7:$K$99,9,FALSE))=TRUE,VLOOKUP(C55,FSGT_F_M_Inscr!$B$7:$K$85,9,FALSE),(VLOOKUP(C55,FSGT6_Inscr!$B$7:$K$99,9,FALSE)))</f>
        <v>#N/A</v>
      </c>
      <c r="M55" s="210" t="e">
        <f t="shared" si="1"/>
        <v>#N/A</v>
      </c>
      <c r="N55" s="276">
        <f t="shared" si="2"/>
        <v>-23</v>
      </c>
      <c r="O55" s="130"/>
    </row>
    <row r="56" spans="1:15" x14ac:dyDescent="0.25">
      <c r="A56" s="110">
        <v>50</v>
      </c>
      <c r="B56" s="256">
        <f t="shared" si="0"/>
        <v>1</v>
      </c>
      <c r="C56" s="134"/>
      <c r="D56" s="134" t="e">
        <f>IF(ISERROR(VLOOKUP(C56,FSGT6_Inscr!$B$7:$K$99,2,FALSE))=TRUE,VLOOKUP(C56,FSGT_F_M_Inscr!$B$7:$K$85,2,FALSE),(VLOOKUP(C56,FSGT6_Inscr!$B$7:$K$99,2,FALSE)))</f>
        <v>#N/A</v>
      </c>
      <c r="E56" s="134" t="e">
        <f>IF(ISERROR(VLOOKUP(C56,FSGT6_Inscr!$B$7:$K$99,3,FALSE))=TRUE,VLOOKUP(C56,FSGT_F_M_Inscr!$B$7:$K$85,3,FALSE),(VLOOKUP(C56,FSGT6_Inscr!$B$7:$K$99,3,FALSE)))</f>
        <v>#N/A</v>
      </c>
      <c r="F56" s="134" t="e">
        <f>IF(ISERROR(VLOOKUP(C56,FSGT6_Inscr!$B$7:$K$99,4,FALSE))=TRUE,VLOOKUP(C56,FSGT_F_M_Inscr!$B$7:$K$85,4,FALSE),(VLOOKUP(C56,FSGT6_Inscr!$B$7:$K$99,4,FALSE)))</f>
        <v>#N/A</v>
      </c>
      <c r="G56" s="134" t="e">
        <f>IF(ISERROR(VLOOKUP(C56,FSGT6_Inscr!$B$7:$K$99,5,FALSE))=TRUE,VLOOKUP(C56,FSGT_F_M_Inscr!$B$7:$K$85,5,FALSE),(VLOOKUP(C56,FSGT6_Inscr!$B$7:$K$99,5,FALSE)))</f>
        <v>#N/A</v>
      </c>
      <c r="H56" s="134" t="e">
        <f>IF(ISERROR(VLOOKUP(C56,FSGT6_Inscr!$B$7:$K$99,6,FALSE))=TRUE,VLOOKUP(C56,FSGT_F_M_Inscr!$B$7:$K$85,6,FALSE),(VLOOKUP(C56,FSGT6_Inscr!$B$7:$K$99,6,FALSE)))</f>
        <v>#N/A</v>
      </c>
      <c r="I56" s="134" t="e">
        <f>IF(ISERROR(VLOOKUP(C56,FSGT6_Inscr!$B$7:$K$99,7,FALSE))=TRUE,VLOOKUP(C56,FSGT_F_M_Inscr!$B$7:$K$85,7,FALSE),(VLOOKUP(C56,FSGT6_Inscr!$B$7:$K$99,7,FALSE)))</f>
        <v>#N/A</v>
      </c>
      <c r="J56" s="134" t="e">
        <f>IF(ISERROR(VLOOKUP(C56,FSGT6_Inscr!$B$7:$K$99,8,FALSE))=TRUE,VLOOKUP(C56,FSGT_F_M_Inscr!$B$7:$K$85,8,FALSE),(VLOOKUP(C56,FSGT6_Inscr!$B$7:$K$99,8,FALSE)))</f>
        <v>#N/A</v>
      </c>
      <c r="K56" s="134" t="e">
        <f>IF(ISERROR(VLOOKUP(C56,FSGT6_Inscr!$B$7:$K$99,9,FALSE))=TRUE,VLOOKUP(C56,FSGT_F_M_Inscr!$B$7:$K$85,9,FALSE),(VLOOKUP(C56,FSGT6_Inscr!$B$7:$K$99,9,FALSE)))</f>
        <v>#N/A</v>
      </c>
      <c r="L56" s="145"/>
      <c r="M56" s="277" t="e">
        <f t="shared" si="1"/>
        <v>#N/A</v>
      </c>
      <c r="N56" s="276">
        <f t="shared" si="2"/>
        <v>-24</v>
      </c>
      <c r="O56" s="130"/>
    </row>
    <row r="57" spans="1:15" x14ac:dyDescent="0.25">
      <c r="O57" s="130"/>
    </row>
  </sheetData>
  <mergeCells count="14">
    <mergeCell ref="V1:X1"/>
    <mergeCell ref="D3:E3"/>
    <mergeCell ref="A5:A6"/>
    <mergeCell ref="C5:C6"/>
    <mergeCell ref="D5:D6"/>
    <mergeCell ref="E5:E6"/>
    <mergeCell ref="F5:F6"/>
    <mergeCell ref="G5:G6"/>
    <mergeCell ref="H5:K6"/>
    <mergeCell ref="M5:M6"/>
    <mergeCell ref="A1:F2"/>
    <mergeCell ref="M1:Q1"/>
    <mergeCell ref="M2:Q2"/>
    <mergeCell ref="M3:M4"/>
  </mergeCells>
  <conditionalFormatting sqref="A7:K56">
    <cfRule type="containsErrors" dxfId="32" priority="35">
      <formula>ISERROR(A7)</formula>
    </cfRule>
    <cfRule type="cellIs" dxfId="31" priority="36" operator="equal">
      <formula>0</formula>
    </cfRule>
  </conditionalFormatting>
  <conditionalFormatting sqref="C7:C56">
    <cfRule type="duplicateValues" dxfId="30" priority="15"/>
    <cfRule type="duplicateValues" dxfId="29" priority="16"/>
  </conditionalFormatting>
  <conditionalFormatting sqref="D56">
    <cfRule type="duplicateValues" dxfId="28" priority="9"/>
    <cfRule type="duplicateValues" dxfId="27" priority="10"/>
  </conditionalFormatting>
  <conditionalFormatting sqref="M1 M5:M1048576">
    <cfRule type="containsErrors" dxfId="26" priority="8">
      <formula>ISERROR(M1)</formula>
    </cfRule>
  </conditionalFormatting>
  <conditionalFormatting sqref="V2">
    <cfRule type="containsErrors" dxfId="25" priority="1">
      <formula>ISERROR(V2)</formula>
    </cfRule>
    <cfRule type="cellIs" dxfId="24" priority="2" operator="equal">
      <formula>0</formula>
    </cfRule>
  </conditionalFormatting>
  <printOptions horizontalCentered="1"/>
  <pageMargins left="0.19685039370078741" right="0.19685039370078741" top="0.19685039370078741" bottom="0.19685039370078741" header="0.31496062992125984" footer="0.31496062992125984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V42"/>
  <sheetViews>
    <sheetView topLeftCell="B1" zoomScaleNormal="100" workbookViewId="0">
      <pane ySplit="6" topLeftCell="A7" activePane="bottomLeft" state="frozen"/>
      <selection activeCell="B1" sqref="B1"/>
      <selection pane="bottomLeft" activeCell="B15" sqref="A15:XFD28"/>
    </sheetView>
  </sheetViews>
  <sheetFormatPr baseColWidth="10" defaultRowHeight="12.75" x14ac:dyDescent="0.25"/>
  <cols>
    <col min="1" max="1" width="11.42578125" style="103" hidden="1" customWidth="1"/>
    <col min="2" max="2" width="9" style="103" customWidth="1"/>
    <col min="3" max="4" width="22.28515625" style="103" customWidth="1"/>
    <col min="5" max="5" width="29.140625" style="103" customWidth="1"/>
    <col min="6" max="6" width="6.5703125" style="103" customWidth="1"/>
    <col min="7" max="12" width="2.7109375" style="103" customWidth="1"/>
    <col min="13" max="13" width="4.28515625" style="103" customWidth="1"/>
    <col min="14" max="14" width="18.85546875" style="103" customWidth="1"/>
    <col min="15" max="15" width="9.7109375" style="103" customWidth="1"/>
    <col min="16" max="16" width="2.7109375" style="103" customWidth="1"/>
    <col min="17" max="17" width="18.85546875" style="103" customWidth="1"/>
    <col min="18" max="18" width="9.7109375" style="103" customWidth="1"/>
    <col min="19" max="19" width="13.7109375" style="103" customWidth="1"/>
    <col min="20" max="34" width="2.7109375" style="103" customWidth="1"/>
    <col min="35" max="44" width="2.7109375" style="103" hidden="1" customWidth="1"/>
    <col min="45" max="45" width="11.42578125" style="103"/>
    <col min="46" max="46" width="15.85546875" style="103" customWidth="1"/>
    <col min="47" max="47" width="22.42578125" style="103" customWidth="1"/>
    <col min="48" max="16384" width="11.42578125" style="103"/>
  </cols>
  <sheetData>
    <row r="1" spans="1:48" ht="26.25" customHeight="1" thickTop="1" thickBot="1" x14ac:dyDescent="0.3">
      <c r="A1" s="383" t="str">
        <f>Entete!B2</f>
        <v>CYCLO SAN MARTINOIS</v>
      </c>
      <c r="B1" s="384"/>
      <c r="C1" s="384"/>
      <c r="D1" s="384"/>
      <c r="E1" s="384"/>
      <c r="F1" s="384"/>
      <c r="G1" s="384"/>
      <c r="H1" s="384"/>
      <c r="I1" s="384"/>
      <c r="J1" s="384"/>
      <c r="N1" s="500" t="s">
        <v>1333</v>
      </c>
      <c r="O1" s="501"/>
      <c r="Q1" s="500" t="s">
        <v>1334</v>
      </c>
      <c r="R1" s="501"/>
    </row>
    <row r="2" spans="1:48" ht="8.25" customHeight="1" thickTop="1" thickBot="1" x14ac:dyDescent="0.3">
      <c r="F2" s="402" t="s">
        <v>1331</v>
      </c>
      <c r="G2" s="403"/>
      <c r="H2" s="403"/>
      <c r="I2" s="403"/>
      <c r="J2" s="404"/>
      <c r="N2" s="181"/>
      <c r="O2" s="182"/>
      <c r="Q2" s="181"/>
      <c r="R2" s="182"/>
    </row>
    <row r="3" spans="1:48" ht="21.75" thickTop="1" thickBot="1" x14ac:dyDescent="0.3">
      <c r="A3" s="143"/>
      <c r="B3" s="401" t="str">
        <f>Entete!B4</f>
        <v>TOUTENANT - GENERAL</v>
      </c>
      <c r="C3" s="401"/>
      <c r="D3" s="401"/>
      <c r="E3" s="230" t="str">
        <f>Entete!B6</f>
        <v>23 JUIN 2013</v>
      </c>
      <c r="F3" s="405"/>
      <c r="G3" s="406"/>
      <c r="H3" s="406"/>
      <c r="I3" s="406"/>
      <c r="J3" s="407"/>
      <c r="K3" s="16"/>
      <c r="L3" s="16"/>
      <c r="M3" s="16"/>
      <c r="N3" s="183" t="s">
        <v>1332</v>
      </c>
      <c r="O3" s="179">
        <f>Entete!B17</f>
        <v>0</v>
      </c>
      <c r="Q3" s="178" t="s">
        <v>1328</v>
      </c>
      <c r="R3" s="179">
        <f>Entete!B18</f>
        <v>0</v>
      </c>
    </row>
    <row r="4" spans="1:48" ht="10.5" customHeight="1" thickTop="1" thickBot="1" x14ac:dyDescent="0.3">
      <c r="N4" s="181"/>
      <c r="O4" s="182"/>
      <c r="Q4" s="181"/>
      <c r="R4" s="182"/>
    </row>
    <row r="5" spans="1:48" s="142" customFormat="1" ht="15" customHeight="1" thickTop="1" x14ac:dyDescent="0.25">
      <c r="B5" s="385" t="s">
        <v>507</v>
      </c>
      <c r="C5" s="387" t="s">
        <v>295</v>
      </c>
      <c r="D5" s="389" t="s">
        <v>8</v>
      </c>
      <c r="E5" s="391" t="s">
        <v>0</v>
      </c>
      <c r="F5" s="393" t="s">
        <v>9</v>
      </c>
      <c r="G5" s="395" t="s">
        <v>513</v>
      </c>
      <c r="H5" s="396"/>
      <c r="I5" s="396"/>
      <c r="J5" s="397"/>
      <c r="K5" s="86"/>
      <c r="L5" s="86"/>
      <c r="M5" s="86"/>
      <c r="N5" s="498" t="s">
        <v>1329</v>
      </c>
      <c r="O5" s="496">
        <f>Entete!C17</f>
        <v>0</v>
      </c>
      <c r="P5" s="86"/>
      <c r="Q5" s="498" t="s">
        <v>1329</v>
      </c>
      <c r="R5" s="496">
        <f>Entete!C18</f>
        <v>0</v>
      </c>
      <c r="S5" s="86"/>
      <c r="T5" s="86"/>
      <c r="U5" s="86"/>
      <c r="V5" s="86"/>
      <c r="W5" s="86"/>
      <c r="X5" s="86"/>
      <c r="Y5" s="86"/>
      <c r="Z5" s="87"/>
      <c r="AA5" s="87"/>
      <c r="AB5" s="87"/>
      <c r="AC5" s="87"/>
      <c r="AD5" s="87"/>
      <c r="AE5" s="87"/>
      <c r="AF5" s="87"/>
      <c r="AG5" s="87"/>
      <c r="AH5" s="87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8"/>
      <c r="AT5" s="91"/>
      <c r="AU5" s="89"/>
      <c r="AV5" s="90"/>
    </row>
    <row r="6" spans="1:48" s="142" customFormat="1" ht="11.25" customHeight="1" thickBot="1" x14ac:dyDescent="0.3">
      <c r="B6" s="386"/>
      <c r="C6" s="388"/>
      <c r="D6" s="390"/>
      <c r="E6" s="392"/>
      <c r="F6" s="394"/>
      <c r="G6" s="398"/>
      <c r="H6" s="399"/>
      <c r="I6" s="399"/>
      <c r="J6" s="400"/>
      <c r="K6" s="141"/>
      <c r="L6" s="141"/>
      <c r="N6" s="499"/>
      <c r="O6" s="497"/>
      <c r="P6" s="84"/>
      <c r="Q6" s="499"/>
      <c r="R6" s="497"/>
      <c r="S6" s="141"/>
      <c r="T6" s="141"/>
      <c r="U6" s="84"/>
      <c r="V6" s="141"/>
      <c r="W6" s="84"/>
      <c r="X6" s="84"/>
      <c r="Y6" s="84"/>
      <c r="Z6" s="92"/>
      <c r="AA6" s="85"/>
      <c r="AB6" s="85"/>
      <c r="AC6" s="85"/>
      <c r="AD6" s="85"/>
      <c r="AE6" s="85"/>
      <c r="AF6" s="85"/>
      <c r="AG6" s="85"/>
      <c r="AH6" s="85"/>
      <c r="AI6" s="93"/>
      <c r="AJ6" s="85"/>
      <c r="AK6" s="85"/>
      <c r="AL6" s="85"/>
      <c r="AM6" s="85"/>
      <c r="AN6" s="85"/>
      <c r="AO6" s="85"/>
      <c r="AP6" s="85"/>
      <c r="AQ6" s="85"/>
      <c r="AR6" s="85"/>
      <c r="AS6" s="88"/>
      <c r="AT6" s="91"/>
      <c r="AU6" s="89"/>
      <c r="AV6" s="90"/>
    </row>
    <row r="7" spans="1:48" s="64" customFormat="1" ht="15" customHeight="1" thickTop="1" x14ac:dyDescent="0.25">
      <c r="A7" s="64" t="str">
        <f>CONCATENATE(7,C7)</f>
        <v>7ZACCHIA</v>
      </c>
      <c r="B7" s="353">
        <v>551</v>
      </c>
      <c r="C7" s="257" t="s">
        <v>1288</v>
      </c>
      <c r="D7" s="257" t="str">
        <f>VLOOKUP(A7,Liste!$B$3:$O$1581,3,FALSE)</f>
        <v>Jocelyne</v>
      </c>
      <c r="E7" s="257" t="str">
        <f>VLOOKUP(A7,Liste!$B$3:$O$1581,4,FALSE)</f>
        <v>St-Martin en Br.</v>
      </c>
      <c r="F7" s="114">
        <f>VLOOKUP(A7,Liste!$B$3:$O$1581,6,FALSE)</f>
        <v>71</v>
      </c>
      <c r="G7" s="115">
        <f>VLOOKUP(A7,Liste!$B$3:$O$1581,10,FALSE)</f>
        <v>0</v>
      </c>
      <c r="H7" s="104" t="str">
        <f>VLOOKUP(A7,Liste!$B$3:$O$1581,7,FALSE)</f>
        <v>F</v>
      </c>
      <c r="I7" s="104" t="str">
        <f>VLOOKUP(A7,Liste!$B$3:$O$1581,8,FALSE)</f>
        <v>F</v>
      </c>
      <c r="J7" s="116">
        <f>VLOOKUP(A7,Liste!$B$3:$O$1581,9,FALSE)</f>
        <v>0</v>
      </c>
      <c r="K7" s="94"/>
      <c r="L7" s="94"/>
      <c r="N7" s="106"/>
      <c r="O7" s="94"/>
      <c r="P7" s="94"/>
      <c r="R7" s="106"/>
      <c r="S7" s="106"/>
      <c r="T7" s="94"/>
      <c r="U7" s="94"/>
      <c r="V7" s="94"/>
      <c r="W7" s="94"/>
      <c r="X7" s="94"/>
      <c r="Y7" s="94"/>
      <c r="Z7" s="95"/>
      <c r="AA7" s="95"/>
      <c r="AB7" s="95"/>
      <c r="AC7" s="95"/>
      <c r="AD7" s="95"/>
      <c r="AE7" s="95"/>
      <c r="AF7" s="95"/>
      <c r="AG7" s="95"/>
      <c r="AH7" s="95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6"/>
      <c r="AT7" s="97"/>
      <c r="AU7" s="97"/>
      <c r="AV7" s="97"/>
    </row>
    <row r="8" spans="1:48" s="64" customFormat="1" ht="15" customHeight="1" x14ac:dyDescent="0.25">
      <c r="A8" s="64" t="str">
        <f t="shared" ref="A8:A42" si="0">CONCATENATE(7,C8)</f>
        <v>7DOUGNY</v>
      </c>
      <c r="B8" s="353">
        <v>552</v>
      </c>
      <c r="C8" s="114" t="s">
        <v>822</v>
      </c>
      <c r="D8" s="114" t="str">
        <f>VLOOKUP(A8,Liste!$B$3:$O$1581,3,FALSE)</f>
        <v>Laurence</v>
      </c>
      <c r="E8" s="114" t="str">
        <f>VLOOKUP(A8,Liste!$B$3:$O$1581,4,FALSE)</f>
        <v>Verdun</v>
      </c>
      <c r="F8" s="114">
        <f>VLOOKUP(A8,Liste!$B$3:$O$1581,6,FALSE)</f>
        <v>71</v>
      </c>
      <c r="G8" s="115">
        <f>VLOOKUP(A8,Liste!$B$3:$O$1581,10,FALSE)</f>
        <v>0</v>
      </c>
      <c r="H8" s="104" t="str">
        <f>VLOOKUP(A8,Liste!$B$3:$O$1581,7,FALSE)</f>
        <v>F</v>
      </c>
      <c r="I8" s="104" t="str">
        <f>VLOOKUP(A8,Liste!$B$3:$O$1581,8,FALSE)</f>
        <v>F</v>
      </c>
      <c r="J8" s="116">
        <f>VLOOKUP(A8,Liste!$B$3:$O$1581,9,FALSE)</f>
        <v>0</v>
      </c>
      <c r="K8" s="94"/>
      <c r="L8" s="94"/>
      <c r="N8" s="106"/>
      <c r="O8" s="94"/>
      <c r="P8" s="94"/>
      <c r="R8" s="106"/>
      <c r="S8" s="106"/>
      <c r="T8" s="94"/>
      <c r="U8" s="94"/>
      <c r="V8" s="94"/>
      <c r="W8" s="94"/>
      <c r="X8" s="94"/>
      <c r="Y8" s="94"/>
      <c r="Z8" s="95"/>
      <c r="AA8" s="95"/>
      <c r="AB8" s="95"/>
      <c r="AC8" s="95"/>
      <c r="AD8" s="95"/>
      <c r="AE8" s="95"/>
      <c r="AF8" s="95"/>
      <c r="AG8" s="95"/>
      <c r="AH8" s="95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6"/>
      <c r="AT8" s="97"/>
      <c r="AU8" s="97"/>
      <c r="AV8" s="97"/>
    </row>
    <row r="9" spans="1:48" s="64" customFormat="1" ht="15" customHeight="1" x14ac:dyDescent="0.25">
      <c r="A9" s="64" t="str">
        <f t="shared" si="0"/>
        <v>7RABUT</v>
      </c>
      <c r="B9" s="353">
        <v>553</v>
      </c>
      <c r="C9" s="114" t="s">
        <v>1193</v>
      </c>
      <c r="D9" s="114" t="s">
        <v>576</v>
      </c>
      <c r="E9" s="114" t="s">
        <v>526</v>
      </c>
      <c r="F9" s="114">
        <f>VLOOKUP(A9,Liste!$B$3:$O$1581,6,FALSE)</f>
        <v>71</v>
      </c>
      <c r="G9" s="115">
        <f>VLOOKUP(A9,Liste!$B$3:$O$1581,10,FALSE)</f>
        <v>0</v>
      </c>
      <c r="H9" s="104" t="str">
        <f>VLOOKUP(A9,Liste!$B$3:$O$1581,7,FALSE)</f>
        <v>F</v>
      </c>
      <c r="I9" s="104" t="str">
        <f>VLOOKUP(A9,Liste!$B$3:$O$1581,8,FALSE)</f>
        <v>F</v>
      </c>
      <c r="J9" s="116">
        <f>VLOOKUP(A9,Liste!$B$3:$O$1581,9,FALSE)</f>
        <v>0</v>
      </c>
      <c r="K9" s="94"/>
      <c r="L9" s="94"/>
      <c r="N9" s="2"/>
      <c r="O9" s="94"/>
      <c r="P9" s="94"/>
      <c r="R9" s="106"/>
      <c r="S9" s="106"/>
      <c r="T9" s="94"/>
      <c r="U9" s="94"/>
      <c r="V9" s="94"/>
      <c r="W9" s="94"/>
      <c r="X9" s="94"/>
      <c r="Y9" s="94"/>
      <c r="Z9" s="95"/>
      <c r="AA9" s="95"/>
      <c r="AB9" s="95"/>
      <c r="AC9" s="95"/>
      <c r="AD9" s="95"/>
      <c r="AE9" s="95"/>
      <c r="AF9" s="95"/>
      <c r="AG9" s="95"/>
      <c r="AH9" s="95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6"/>
      <c r="AT9" s="97"/>
      <c r="AU9" s="97"/>
      <c r="AV9" s="97"/>
    </row>
    <row r="10" spans="1:48" s="64" customFormat="1" ht="15" customHeight="1" x14ac:dyDescent="0.25">
      <c r="A10" s="64" t="str">
        <f t="shared" si="0"/>
        <v>7BOSC</v>
      </c>
      <c r="B10" s="353">
        <v>554</v>
      </c>
      <c r="C10" s="114" t="s">
        <v>648</v>
      </c>
      <c r="D10" s="114" t="s">
        <v>652</v>
      </c>
      <c r="E10" s="114" t="s">
        <v>1567</v>
      </c>
      <c r="F10" s="114">
        <f>VLOOKUP(A10,Liste!$B$3:$O$1581,6,FALSE)</f>
        <v>71</v>
      </c>
      <c r="G10" s="115">
        <f>VLOOKUP(A10,Liste!$B$3:$O$1581,10,FALSE)</f>
        <v>0</v>
      </c>
      <c r="H10" s="104" t="str">
        <f>VLOOKUP(A10,Liste!$B$3:$O$1581,7,FALSE)</f>
        <v>M</v>
      </c>
      <c r="I10" s="104" t="s">
        <v>14</v>
      </c>
      <c r="J10" s="116"/>
      <c r="K10" s="94"/>
      <c r="L10" s="94"/>
      <c r="N10" s="2"/>
      <c r="O10" s="94"/>
      <c r="P10" s="94"/>
      <c r="R10" s="106"/>
      <c r="S10" s="106"/>
      <c r="T10" s="94"/>
      <c r="U10" s="94"/>
      <c r="V10" s="94"/>
      <c r="W10" s="94"/>
      <c r="X10" s="94"/>
      <c r="Y10" s="94"/>
      <c r="Z10" s="95"/>
      <c r="AA10" s="95"/>
      <c r="AB10" s="95"/>
      <c r="AC10" s="95"/>
      <c r="AD10" s="95"/>
      <c r="AE10" s="95"/>
      <c r="AF10" s="95"/>
      <c r="AG10" s="95"/>
      <c r="AH10" s="95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6"/>
      <c r="AT10" s="97"/>
      <c r="AU10" s="97"/>
      <c r="AV10" s="97"/>
    </row>
    <row r="11" spans="1:48" s="64" customFormat="1" ht="15" customHeight="1" x14ac:dyDescent="0.25">
      <c r="A11" s="64" t="str">
        <f t="shared" si="0"/>
        <v>7DUBESSAY</v>
      </c>
      <c r="B11" s="353">
        <v>555</v>
      </c>
      <c r="C11" s="114" t="s">
        <v>832</v>
      </c>
      <c r="D11" s="114" t="str">
        <f>VLOOKUP(A11,Liste!$B$3:$O$1581,3,FALSE)</f>
        <v>Lucie</v>
      </c>
      <c r="E11" s="114" t="str">
        <f>VLOOKUP(A11,Liste!$B$3:$O$1581,4,FALSE)</f>
        <v xml:space="preserve">Melay </v>
      </c>
      <c r="F11" s="114">
        <f>VLOOKUP(A11,Liste!$B$3:$O$1581,6,FALSE)</f>
        <v>71</v>
      </c>
      <c r="G11" s="115">
        <f>VLOOKUP(A11,Liste!$B$3:$O$1581,10,FALSE)</f>
        <v>0</v>
      </c>
      <c r="H11" s="104" t="str">
        <f>VLOOKUP(A11,Liste!$B$3:$O$1581,7,FALSE)</f>
        <v>F</v>
      </c>
      <c r="I11" s="104" t="str">
        <f>VLOOKUP(A11,Liste!$B$3:$O$1581,8,FALSE)</f>
        <v>F</v>
      </c>
      <c r="J11" s="116">
        <f>VLOOKUP(A11,Liste!$B$3:$O$1581,9,FALSE)</f>
        <v>0</v>
      </c>
      <c r="K11" s="94"/>
      <c r="L11" s="94"/>
      <c r="O11" s="94"/>
      <c r="P11" s="94"/>
      <c r="R11" s="106"/>
      <c r="S11" s="106"/>
      <c r="T11" s="94"/>
      <c r="U11" s="94"/>
      <c r="V11" s="94"/>
      <c r="W11" s="94"/>
      <c r="X11" s="94"/>
      <c r="Y11" s="94"/>
      <c r="Z11" s="95"/>
      <c r="AA11" s="95"/>
      <c r="AB11" s="95"/>
      <c r="AC11" s="95"/>
      <c r="AD11" s="95"/>
      <c r="AE11" s="95"/>
      <c r="AF11" s="95"/>
      <c r="AG11" s="95"/>
      <c r="AH11" s="95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6"/>
      <c r="AT11" s="97"/>
      <c r="AU11" s="97"/>
      <c r="AV11" s="97"/>
    </row>
    <row r="12" spans="1:48" s="64" customFormat="1" ht="15" customHeight="1" x14ac:dyDescent="0.25">
      <c r="A12" s="64" t="str">
        <f t="shared" si="0"/>
        <v>7LONJARET</v>
      </c>
      <c r="B12" s="353">
        <v>556</v>
      </c>
      <c r="C12" s="114" t="s">
        <v>1030</v>
      </c>
      <c r="D12" s="114" t="str">
        <f>VLOOKUP(A12,Liste!$B$3:$O$1581,3,FALSE)</f>
        <v>Christine</v>
      </c>
      <c r="E12" s="114" t="str">
        <f>VLOOKUP(A12,Liste!$B$3:$O$1581,4,FALSE)</f>
        <v>Verdun</v>
      </c>
      <c r="F12" s="114">
        <f>VLOOKUP(A12,Liste!$B$3:$O$1581,6,FALSE)</f>
        <v>71</v>
      </c>
      <c r="G12" s="115">
        <f>VLOOKUP(A12,Liste!$B$3:$O$1581,10,FALSE)</f>
        <v>0</v>
      </c>
      <c r="H12" s="104" t="str">
        <f>VLOOKUP(A12,Liste!$B$3:$O$1581,7,FALSE)</f>
        <v>F</v>
      </c>
      <c r="I12" s="104" t="str">
        <f>VLOOKUP(A12,Liste!$B$3:$O$1581,8,FALSE)</f>
        <v>F</v>
      </c>
      <c r="J12" s="116">
        <f>VLOOKUP(A12,Liste!$B$3:$O$1581,9,FALSE)</f>
        <v>0</v>
      </c>
      <c r="K12" s="94"/>
      <c r="L12" s="94"/>
      <c r="O12" s="94"/>
      <c r="P12" s="94"/>
      <c r="R12" s="106"/>
      <c r="S12" s="106"/>
      <c r="T12" s="94"/>
      <c r="U12" s="94"/>
      <c r="V12" s="94"/>
      <c r="W12" s="94"/>
      <c r="X12" s="94"/>
      <c r="Y12" s="94"/>
      <c r="Z12" s="95"/>
      <c r="AA12" s="95"/>
      <c r="AB12" s="95"/>
      <c r="AC12" s="95"/>
      <c r="AD12" s="95"/>
      <c r="AE12" s="95"/>
      <c r="AF12" s="95"/>
      <c r="AG12" s="95"/>
      <c r="AH12" s="95"/>
      <c r="AI12" s="98"/>
      <c r="AJ12" s="98"/>
      <c r="AK12" s="98"/>
      <c r="AL12" s="98"/>
      <c r="AM12" s="98"/>
      <c r="AN12" s="98"/>
      <c r="AO12" s="98"/>
      <c r="AP12" s="98"/>
      <c r="AQ12" s="98"/>
      <c r="AR12" s="98"/>
      <c r="AS12" s="96"/>
      <c r="AT12" s="97"/>
      <c r="AU12" s="97"/>
      <c r="AV12" s="97"/>
    </row>
    <row r="13" spans="1:48" s="64" customFormat="1" ht="15" customHeight="1" x14ac:dyDescent="0.25">
      <c r="A13" s="64" t="str">
        <f t="shared" si="0"/>
        <v>7RABUT</v>
      </c>
      <c r="B13" s="353">
        <v>557</v>
      </c>
      <c r="C13" s="114" t="s">
        <v>1193</v>
      </c>
      <c r="D13" s="114" t="s">
        <v>270</v>
      </c>
      <c r="E13" s="114" t="str">
        <f>VLOOKUP(A13,Liste!$B$3:$O$1581,4,FALSE)</f>
        <v>Buxy</v>
      </c>
      <c r="F13" s="114">
        <f>VLOOKUP(A13,Liste!$B$3:$O$1581,6,FALSE)</f>
        <v>71</v>
      </c>
      <c r="G13" s="115">
        <f>VLOOKUP(A13,Liste!$B$3:$O$1581,10,FALSE)</f>
        <v>0</v>
      </c>
      <c r="H13" s="104" t="str">
        <f>VLOOKUP(A13,Liste!$B$3:$O$1581,7,FALSE)</f>
        <v>F</v>
      </c>
      <c r="I13" s="104" t="str">
        <f>VLOOKUP(A13,Liste!$B$3:$O$1581,8,FALSE)</f>
        <v>F</v>
      </c>
      <c r="J13" s="116">
        <f>VLOOKUP(A13,Liste!$B$3:$O$1581,9,FALSE)</f>
        <v>0</v>
      </c>
      <c r="K13" s="94"/>
      <c r="L13" s="94"/>
      <c r="O13" s="94"/>
      <c r="P13" s="94"/>
      <c r="R13" s="106"/>
      <c r="S13" s="106"/>
      <c r="T13" s="94"/>
      <c r="U13" s="94"/>
      <c r="V13" s="94"/>
      <c r="W13" s="94"/>
      <c r="X13" s="94"/>
      <c r="Y13" s="94"/>
      <c r="Z13" s="95"/>
      <c r="AA13" s="95"/>
      <c r="AB13" s="95"/>
      <c r="AC13" s="95"/>
      <c r="AD13" s="95"/>
      <c r="AE13" s="95"/>
      <c r="AF13" s="95"/>
      <c r="AG13" s="95"/>
      <c r="AH13" s="95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6"/>
      <c r="AT13" s="97"/>
      <c r="AU13" s="97"/>
      <c r="AV13" s="97"/>
    </row>
    <row r="14" spans="1:48" s="64" customFormat="1" ht="15" customHeight="1" x14ac:dyDescent="0.25">
      <c r="A14" s="64" t="str">
        <f t="shared" si="0"/>
        <v>7ROBINSON</v>
      </c>
      <c r="B14" s="353">
        <v>558</v>
      </c>
      <c r="C14" s="114" t="s">
        <v>1214</v>
      </c>
      <c r="D14" s="114" t="str">
        <f>VLOOKUP(A14,Liste!$B$3:$O$1581,3,FALSE)</f>
        <v>Susan</v>
      </c>
      <c r="E14" s="114" t="str">
        <f>VLOOKUP(A14,Liste!$B$3:$O$1581,4,FALSE)</f>
        <v>Joncy</v>
      </c>
      <c r="F14" s="114">
        <f>VLOOKUP(A14,Liste!$B$3:$O$1581,6,FALSE)</f>
        <v>71</v>
      </c>
      <c r="G14" s="115">
        <f>VLOOKUP(A14,Liste!$B$3:$O$1581,10,FALSE)</f>
        <v>0</v>
      </c>
      <c r="H14" s="104" t="str">
        <f>VLOOKUP(A14,Liste!$B$3:$O$1581,7,FALSE)</f>
        <v>F</v>
      </c>
      <c r="I14" s="104" t="str">
        <f>VLOOKUP(A14,Liste!$B$3:$O$1581,8,FALSE)</f>
        <v>F</v>
      </c>
      <c r="J14" s="116">
        <f>VLOOKUP(A14,Liste!$B$3:$O$1581,9,FALSE)</f>
        <v>0</v>
      </c>
      <c r="K14" s="94"/>
      <c r="L14" s="94"/>
      <c r="O14" s="94"/>
      <c r="P14" s="94"/>
      <c r="R14" s="106"/>
      <c r="S14" s="106"/>
      <c r="T14" s="94"/>
      <c r="U14" s="94"/>
      <c r="V14" s="94"/>
      <c r="W14" s="94"/>
      <c r="X14" s="94"/>
      <c r="Y14" s="94"/>
      <c r="Z14" s="95"/>
      <c r="AA14" s="95"/>
      <c r="AB14" s="95"/>
      <c r="AC14" s="95"/>
      <c r="AD14" s="95"/>
      <c r="AE14" s="95"/>
      <c r="AF14" s="95"/>
      <c r="AG14" s="95"/>
      <c r="AH14" s="95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6"/>
      <c r="AT14" s="97"/>
      <c r="AU14" s="97"/>
      <c r="AV14" s="97"/>
    </row>
    <row r="15" spans="1:48" ht="15" customHeight="1" x14ac:dyDescent="0.25">
      <c r="A15" s="64" t="str">
        <f t="shared" si="0"/>
        <v>7</v>
      </c>
      <c r="B15" s="353"/>
      <c r="C15" s="114"/>
      <c r="D15" s="114" t="e">
        <f>VLOOKUP(A15,Liste!$B$3:$O$1581,3,FALSE)</f>
        <v>#N/A</v>
      </c>
      <c r="E15" s="114" t="e">
        <f>VLOOKUP(A15,Liste!$B$3:$O$1581,4,FALSE)</f>
        <v>#N/A</v>
      </c>
      <c r="F15" s="114" t="e">
        <f>VLOOKUP(A15,Liste!$B$3:$O$1581,6,FALSE)</f>
        <v>#N/A</v>
      </c>
      <c r="G15" s="115" t="e">
        <f>VLOOKUP(A15,Liste!$B$3:$O$1581,10,FALSE)</f>
        <v>#N/A</v>
      </c>
      <c r="H15" s="104" t="e">
        <f>VLOOKUP(A15,Liste!$B$3:$O$1581,7,FALSE)</f>
        <v>#N/A</v>
      </c>
      <c r="I15" s="104" t="e">
        <f>VLOOKUP(A15,Liste!$B$3:$O$1581,8,FALSE)</f>
        <v>#N/A</v>
      </c>
      <c r="J15" s="116" t="e">
        <f>VLOOKUP(A15,Liste!$B$3:$O$1581,9,FALSE)</f>
        <v>#N/A</v>
      </c>
    </row>
    <row r="16" spans="1:48" ht="15" customHeight="1" x14ac:dyDescent="0.25">
      <c r="A16" s="64" t="str">
        <f t="shared" si="0"/>
        <v>7</v>
      </c>
      <c r="B16" s="353"/>
      <c r="C16" s="114"/>
      <c r="D16" s="114" t="e">
        <f>VLOOKUP(A16,Liste!$B$3:$O$1581,3,FALSE)</f>
        <v>#N/A</v>
      </c>
      <c r="E16" s="114" t="e">
        <f>VLOOKUP(A16,Liste!$B$3:$O$1581,4,FALSE)</f>
        <v>#N/A</v>
      </c>
      <c r="F16" s="114" t="e">
        <f>VLOOKUP(A16,Liste!$B$3:$O$1581,6,FALSE)</f>
        <v>#N/A</v>
      </c>
      <c r="G16" s="115" t="e">
        <f>VLOOKUP(A16,Liste!$B$3:$O$1581,10,FALSE)</f>
        <v>#N/A</v>
      </c>
      <c r="H16" s="104" t="e">
        <f>VLOOKUP(A16,Liste!$B$3:$O$1581,7,FALSE)</f>
        <v>#N/A</v>
      </c>
      <c r="I16" s="104" t="e">
        <f>VLOOKUP(A16,Liste!$B$3:$O$1581,8,FALSE)</f>
        <v>#N/A</v>
      </c>
      <c r="J16" s="116" t="e">
        <f>VLOOKUP(A16,Liste!$B$3:$O$1581,9,FALSE)</f>
        <v>#N/A</v>
      </c>
    </row>
    <row r="17" spans="1:10" ht="15" customHeight="1" x14ac:dyDescent="0.25">
      <c r="A17" s="64" t="str">
        <f t="shared" si="0"/>
        <v>7</v>
      </c>
      <c r="B17" s="353"/>
      <c r="C17" s="114"/>
      <c r="D17" s="114" t="e">
        <f>VLOOKUP(A17,Liste!$B$3:$O$1581,3,FALSE)</f>
        <v>#N/A</v>
      </c>
      <c r="E17" s="114" t="e">
        <f>VLOOKUP(A17,Liste!$B$3:$O$1581,4,FALSE)</f>
        <v>#N/A</v>
      </c>
      <c r="F17" s="114" t="e">
        <f>VLOOKUP(A17,Liste!$B$3:$O$1581,6,FALSE)</f>
        <v>#N/A</v>
      </c>
      <c r="G17" s="115" t="e">
        <f>VLOOKUP(A17,Liste!$B$3:$O$1581,10,FALSE)</f>
        <v>#N/A</v>
      </c>
      <c r="H17" s="104" t="e">
        <f>VLOOKUP(A17,Liste!$B$3:$O$1581,7,FALSE)</f>
        <v>#N/A</v>
      </c>
      <c r="I17" s="104" t="e">
        <f>VLOOKUP(A17,Liste!$B$3:$O$1581,8,FALSE)</f>
        <v>#N/A</v>
      </c>
      <c r="J17" s="116" t="e">
        <f>VLOOKUP(A17,Liste!$B$3:$O$1581,9,FALSE)</f>
        <v>#N/A</v>
      </c>
    </row>
    <row r="18" spans="1:10" ht="15" customHeight="1" x14ac:dyDescent="0.25">
      <c r="A18" s="64" t="str">
        <f t="shared" si="0"/>
        <v>7</v>
      </c>
      <c r="B18" s="353"/>
      <c r="C18" s="114"/>
      <c r="D18" s="114" t="e">
        <f>VLOOKUP(A18,Liste!$B$3:$O$1581,3,FALSE)</f>
        <v>#N/A</v>
      </c>
      <c r="E18" s="114" t="e">
        <f>VLOOKUP(A18,Liste!$B$3:$O$1581,4,FALSE)</f>
        <v>#N/A</v>
      </c>
      <c r="F18" s="114" t="e">
        <f>VLOOKUP(A18,Liste!$B$3:$O$1581,6,FALSE)</f>
        <v>#N/A</v>
      </c>
      <c r="G18" s="115" t="e">
        <f>VLOOKUP(A18,Liste!$B$3:$O$1581,10,FALSE)</f>
        <v>#N/A</v>
      </c>
      <c r="H18" s="104" t="e">
        <f>VLOOKUP(A18,Liste!$B$3:$O$1581,7,FALSE)</f>
        <v>#N/A</v>
      </c>
      <c r="I18" s="104" t="e">
        <f>VLOOKUP(A18,Liste!$B$3:$O$1581,8,FALSE)</f>
        <v>#N/A</v>
      </c>
      <c r="J18" s="116" t="e">
        <f>VLOOKUP(A18,Liste!$B$3:$O$1581,9,FALSE)</f>
        <v>#N/A</v>
      </c>
    </row>
    <row r="19" spans="1:10" ht="15" customHeight="1" x14ac:dyDescent="0.25">
      <c r="A19" s="64" t="str">
        <f t="shared" si="0"/>
        <v>7</v>
      </c>
      <c r="B19" s="353"/>
      <c r="C19" s="114"/>
      <c r="D19" s="114" t="e">
        <f>VLOOKUP(A19,Liste!$B$3:$O$1581,3,FALSE)</f>
        <v>#N/A</v>
      </c>
      <c r="E19" s="114" t="e">
        <f>VLOOKUP(A19,Liste!$B$3:$O$1581,4,FALSE)</f>
        <v>#N/A</v>
      </c>
      <c r="F19" s="114" t="e">
        <f>VLOOKUP(A19,Liste!$B$3:$O$1581,6,FALSE)</f>
        <v>#N/A</v>
      </c>
      <c r="G19" s="115" t="e">
        <f>VLOOKUP(A19,Liste!$B$3:$O$1581,10,FALSE)</f>
        <v>#N/A</v>
      </c>
      <c r="H19" s="104" t="e">
        <f>VLOOKUP(A19,Liste!$B$3:$O$1581,7,FALSE)</f>
        <v>#N/A</v>
      </c>
      <c r="I19" s="104" t="e">
        <f>VLOOKUP(A19,Liste!$B$3:$O$1581,8,FALSE)</f>
        <v>#N/A</v>
      </c>
      <c r="J19" s="116" t="e">
        <f>VLOOKUP(A19,Liste!$B$3:$O$1581,9,FALSE)</f>
        <v>#N/A</v>
      </c>
    </row>
    <row r="20" spans="1:10" ht="15" customHeight="1" x14ac:dyDescent="0.25">
      <c r="A20" s="64" t="str">
        <f t="shared" si="0"/>
        <v>7</v>
      </c>
      <c r="B20" s="353"/>
      <c r="C20" s="114"/>
      <c r="D20" s="114" t="e">
        <f>VLOOKUP(A20,Liste!$B$3:$O$1581,3,FALSE)</f>
        <v>#N/A</v>
      </c>
      <c r="E20" s="114" t="e">
        <f>VLOOKUP(A20,Liste!$B$3:$O$1581,4,FALSE)</f>
        <v>#N/A</v>
      </c>
      <c r="F20" s="114" t="e">
        <f>VLOOKUP(A20,Liste!$B$3:$O$1581,6,FALSE)</f>
        <v>#N/A</v>
      </c>
      <c r="G20" s="115" t="e">
        <f>VLOOKUP(A20,Liste!$B$3:$O$1581,10,FALSE)</f>
        <v>#N/A</v>
      </c>
      <c r="H20" s="104" t="e">
        <f>VLOOKUP(A20,Liste!$B$3:$O$1581,7,FALSE)</f>
        <v>#N/A</v>
      </c>
      <c r="I20" s="104" t="e">
        <f>VLOOKUP(A20,Liste!$B$3:$O$1581,8,FALSE)</f>
        <v>#N/A</v>
      </c>
      <c r="J20" s="116" t="e">
        <f>VLOOKUP(A20,Liste!$B$3:$O$1581,9,FALSE)</f>
        <v>#N/A</v>
      </c>
    </row>
    <row r="21" spans="1:10" ht="15" customHeight="1" x14ac:dyDescent="0.25">
      <c r="A21" s="64" t="str">
        <f t="shared" si="0"/>
        <v>7</v>
      </c>
      <c r="B21" s="353"/>
      <c r="C21" s="114"/>
      <c r="D21" s="114" t="e">
        <f>VLOOKUP(A21,Liste!$B$3:$O$1581,3,FALSE)</f>
        <v>#N/A</v>
      </c>
      <c r="E21" s="114" t="e">
        <f>VLOOKUP(A21,Liste!$B$3:$O$1581,4,FALSE)</f>
        <v>#N/A</v>
      </c>
      <c r="F21" s="114" t="e">
        <f>VLOOKUP(A21,Liste!$B$3:$O$1581,6,FALSE)</f>
        <v>#N/A</v>
      </c>
      <c r="G21" s="115" t="e">
        <f>VLOOKUP(A21,Liste!$B$3:$O$1581,10,FALSE)</f>
        <v>#N/A</v>
      </c>
      <c r="H21" s="104" t="e">
        <f>VLOOKUP(A21,Liste!$B$3:$O$1581,7,FALSE)</f>
        <v>#N/A</v>
      </c>
      <c r="I21" s="104" t="e">
        <f>VLOOKUP(A21,Liste!$B$3:$O$1581,8,FALSE)</f>
        <v>#N/A</v>
      </c>
      <c r="J21" s="116" t="e">
        <f>VLOOKUP(A21,Liste!$B$3:$O$1581,9,FALSE)</f>
        <v>#N/A</v>
      </c>
    </row>
    <row r="22" spans="1:10" ht="15" customHeight="1" x14ac:dyDescent="0.25">
      <c r="A22" s="64" t="str">
        <f t="shared" si="0"/>
        <v>7</v>
      </c>
      <c r="B22" s="353"/>
      <c r="C22" s="114"/>
      <c r="D22" s="114" t="e">
        <f>VLOOKUP(A22,Liste!$B$3:$O$1581,3,FALSE)</f>
        <v>#N/A</v>
      </c>
      <c r="E22" s="114" t="e">
        <f>VLOOKUP(A22,Liste!$B$3:$O$1581,4,FALSE)</f>
        <v>#N/A</v>
      </c>
      <c r="F22" s="114" t="e">
        <f>VLOOKUP(A22,Liste!$B$3:$O$1581,6,FALSE)</f>
        <v>#N/A</v>
      </c>
      <c r="G22" s="115" t="e">
        <f>VLOOKUP(A22,Liste!$B$3:$O$1581,10,FALSE)</f>
        <v>#N/A</v>
      </c>
      <c r="H22" s="104" t="e">
        <f>VLOOKUP(A22,Liste!$B$3:$O$1581,7,FALSE)</f>
        <v>#N/A</v>
      </c>
      <c r="I22" s="104" t="e">
        <f>VLOOKUP(A22,Liste!$B$3:$O$1581,8,FALSE)</f>
        <v>#N/A</v>
      </c>
      <c r="J22" s="116" t="e">
        <f>VLOOKUP(A22,Liste!$B$3:$O$1581,9,FALSE)</f>
        <v>#N/A</v>
      </c>
    </row>
    <row r="23" spans="1:10" ht="15" customHeight="1" x14ac:dyDescent="0.25">
      <c r="A23" s="64" t="str">
        <f t="shared" si="0"/>
        <v>7</v>
      </c>
      <c r="B23" s="353"/>
      <c r="C23" s="114"/>
      <c r="D23" s="114" t="e">
        <f>VLOOKUP(A23,Liste!$B$3:$O$1581,3,FALSE)</f>
        <v>#N/A</v>
      </c>
      <c r="E23" s="114" t="e">
        <f>VLOOKUP(A23,Liste!$B$3:$O$1581,4,FALSE)</f>
        <v>#N/A</v>
      </c>
      <c r="F23" s="114" t="e">
        <f>VLOOKUP(A23,Liste!$B$3:$O$1581,6,FALSE)</f>
        <v>#N/A</v>
      </c>
      <c r="G23" s="115" t="e">
        <f>VLOOKUP(A23,Liste!$B$3:$O$1581,10,FALSE)</f>
        <v>#N/A</v>
      </c>
      <c r="H23" s="104" t="e">
        <f>VLOOKUP(A23,Liste!$B$3:$O$1581,7,FALSE)</f>
        <v>#N/A</v>
      </c>
      <c r="I23" s="104" t="e">
        <f>VLOOKUP(A23,Liste!$B$3:$O$1581,8,FALSE)</f>
        <v>#N/A</v>
      </c>
      <c r="J23" s="116" t="e">
        <f>VLOOKUP(A23,Liste!$B$3:$O$1581,9,FALSE)</f>
        <v>#N/A</v>
      </c>
    </row>
    <row r="24" spans="1:10" ht="15" customHeight="1" x14ac:dyDescent="0.25">
      <c r="A24" s="64" t="str">
        <f t="shared" si="0"/>
        <v>7</v>
      </c>
      <c r="B24" s="353"/>
      <c r="C24" s="114"/>
      <c r="D24" s="114" t="e">
        <f>VLOOKUP(A24,Liste!$B$3:$O$1581,3,FALSE)</f>
        <v>#N/A</v>
      </c>
      <c r="E24" s="114" t="e">
        <f>VLOOKUP(A24,Liste!$B$3:$O$1581,4,FALSE)</f>
        <v>#N/A</v>
      </c>
      <c r="F24" s="114" t="e">
        <f>VLOOKUP(A24,Liste!$B$3:$O$1581,6,FALSE)</f>
        <v>#N/A</v>
      </c>
      <c r="G24" s="115" t="e">
        <f>VLOOKUP(A24,Liste!$B$3:$O$1581,10,FALSE)</f>
        <v>#N/A</v>
      </c>
      <c r="H24" s="104" t="e">
        <f>VLOOKUP(A24,Liste!$B$3:$O$1581,7,FALSE)</f>
        <v>#N/A</v>
      </c>
      <c r="I24" s="104" t="e">
        <f>VLOOKUP(A24,Liste!$B$3:$O$1581,8,FALSE)</f>
        <v>#N/A</v>
      </c>
      <c r="J24" s="116" t="e">
        <f>VLOOKUP(A24,Liste!$B$3:$O$1581,9,FALSE)</f>
        <v>#N/A</v>
      </c>
    </row>
    <row r="25" spans="1:10" ht="15" customHeight="1" x14ac:dyDescent="0.25">
      <c r="A25" s="64" t="str">
        <f t="shared" si="0"/>
        <v>7</v>
      </c>
      <c r="B25" s="117"/>
      <c r="C25" s="114"/>
      <c r="D25" s="114" t="e">
        <f>VLOOKUP(A25,Liste!$B$3:$O$1581,3,FALSE)</f>
        <v>#N/A</v>
      </c>
      <c r="E25" s="114" t="e">
        <f>VLOOKUP(A25,Liste!$B$3:$O$1581,4,FALSE)</f>
        <v>#N/A</v>
      </c>
      <c r="F25" s="114" t="e">
        <f>VLOOKUP(A25,Liste!$B$3:$O$1581,6,FALSE)</f>
        <v>#N/A</v>
      </c>
      <c r="G25" s="115" t="e">
        <f>VLOOKUP(A25,Liste!$B$3:$O$1581,10,FALSE)</f>
        <v>#N/A</v>
      </c>
      <c r="H25" s="104" t="e">
        <f>VLOOKUP(A25,Liste!$B$3:$O$1581,7,FALSE)</f>
        <v>#N/A</v>
      </c>
      <c r="I25" s="104" t="e">
        <f>VLOOKUP(A25,Liste!$B$3:$O$1581,8,FALSE)</f>
        <v>#N/A</v>
      </c>
      <c r="J25" s="116" t="e">
        <f>VLOOKUP(A25,Liste!$B$3:$O$1581,9,FALSE)</f>
        <v>#N/A</v>
      </c>
    </row>
    <row r="26" spans="1:10" ht="15" customHeight="1" x14ac:dyDescent="0.25">
      <c r="A26" s="64" t="str">
        <f t="shared" si="0"/>
        <v>7</v>
      </c>
      <c r="B26" s="117"/>
      <c r="C26" s="114"/>
      <c r="D26" s="114" t="e">
        <f>VLOOKUP(A26,Liste!$B$3:$O$1581,3,FALSE)</f>
        <v>#N/A</v>
      </c>
      <c r="E26" s="114" t="e">
        <f>VLOOKUP(A26,Liste!$B$3:$O$1581,4,FALSE)</f>
        <v>#N/A</v>
      </c>
      <c r="F26" s="114" t="e">
        <f>VLOOKUP(A26,Liste!$B$3:$O$1581,6,FALSE)</f>
        <v>#N/A</v>
      </c>
      <c r="G26" s="115" t="e">
        <f>VLOOKUP(A26,Liste!$B$3:$O$1581,10,FALSE)</f>
        <v>#N/A</v>
      </c>
      <c r="H26" s="104" t="e">
        <f>VLOOKUP(A26,Liste!$B$3:$O$1581,7,FALSE)</f>
        <v>#N/A</v>
      </c>
      <c r="I26" s="104" t="e">
        <f>VLOOKUP(A26,Liste!$B$3:$O$1581,8,FALSE)</f>
        <v>#N/A</v>
      </c>
      <c r="J26" s="116" t="e">
        <f>VLOOKUP(A26,Liste!$B$3:$O$1581,9,FALSE)</f>
        <v>#N/A</v>
      </c>
    </row>
    <row r="27" spans="1:10" ht="15" customHeight="1" x14ac:dyDescent="0.25">
      <c r="A27" s="64" t="str">
        <f t="shared" si="0"/>
        <v>7</v>
      </c>
      <c r="B27" s="117"/>
      <c r="C27" s="114"/>
      <c r="D27" s="114" t="e">
        <f>VLOOKUP(A27,Liste!$B$3:$O$1581,3,FALSE)</f>
        <v>#N/A</v>
      </c>
      <c r="E27" s="114" t="e">
        <f>VLOOKUP(A27,Liste!$B$3:$O$1581,4,FALSE)</f>
        <v>#N/A</v>
      </c>
      <c r="F27" s="114" t="e">
        <f>VLOOKUP(A27,Liste!$B$3:$O$1581,6,FALSE)</f>
        <v>#N/A</v>
      </c>
      <c r="G27" s="115" t="e">
        <f>VLOOKUP(A27,Liste!$B$3:$O$1581,10,FALSE)</f>
        <v>#N/A</v>
      </c>
      <c r="H27" s="104" t="e">
        <f>VLOOKUP(A27,Liste!$B$3:$O$1581,7,FALSE)</f>
        <v>#N/A</v>
      </c>
      <c r="I27" s="104" t="e">
        <f>VLOOKUP(A27,Liste!$B$3:$O$1581,8,FALSE)</f>
        <v>#N/A</v>
      </c>
      <c r="J27" s="116" t="e">
        <f>VLOOKUP(A27,Liste!$B$3:$O$1581,9,FALSE)</f>
        <v>#N/A</v>
      </c>
    </row>
    <row r="28" spans="1:10" ht="15" customHeight="1" x14ac:dyDescent="0.25">
      <c r="A28" s="64" t="str">
        <f t="shared" si="0"/>
        <v>7</v>
      </c>
      <c r="B28" s="117"/>
      <c r="C28" s="114"/>
      <c r="D28" s="114" t="e">
        <f>VLOOKUP(A28,Liste!$B$3:$O$1581,3,FALSE)</f>
        <v>#N/A</v>
      </c>
      <c r="E28" s="114" t="e">
        <f>VLOOKUP(A28,Liste!$B$3:$O$1581,4,FALSE)</f>
        <v>#N/A</v>
      </c>
      <c r="F28" s="114" t="e">
        <f>VLOOKUP(A28,Liste!$B$3:$O$1581,6,FALSE)</f>
        <v>#N/A</v>
      </c>
      <c r="G28" s="115" t="e">
        <f>VLOOKUP(A28,Liste!$B$3:$O$1581,10,FALSE)</f>
        <v>#N/A</v>
      </c>
      <c r="H28" s="104" t="e">
        <f>VLOOKUP(A28,Liste!$B$3:$O$1581,7,FALSE)</f>
        <v>#N/A</v>
      </c>
      <c r="I28" s="104" t="e">
        <f>VLOOKUP(A28,Liste!$B$3:$O$1581,8,FALSE)</f>
        <v>#N/A</v>
      </c>
      <c r="J28" s="116" t="e">
        <f>VLOOKUP(A28,Liste!$B$3:$O$1581,9,FALSE)</f>
        <v>#N/A</v>
      </c>
    </row>
    <row r="29" spans="1:10" ht="15" customHeight="1" x14ac:dyDescent="0.25">
      <c r="A29" s="64" t="str">
        <f t="shared" si="0"/>
        <v>7</v>
      </c>
      <c r="B29" s="117"/>
      <c r="C29" s="114"/>
      <c r="D29" s="114" t="e">
        <f>VLOOKUP(A29,Liste!$B$3:$O$1581,3,FALSE)</f>
        <v>#N/A</v>
      </c>
      <c r="E29" s="114" t="e">
        <f>VLOOKUP(A29,Liste!$B$3:$O$1581,4,FALSE)</f>
        <v>#N/A</v>
      </c>
      <c r="F29" s="114" t="e">
        <f>VLOOKUP(A29,Liste!$B$3:$O$1581,6,FALSE)</f>
        <v>#N/A</v>
      </c>
      <c r="G29" s="115" t="e">
        <f>VLOOKUP(A29,Liste!$B$3:$O$1581,10,FALSE)</f>
        <v>#N/A</v>
      </c>
      <c r="H29" s="104" t="e">
        <f>VLOOKUP(A29,Liste!$B$3:$O$1581,7,FALSE)</f>
        <v>#N/A</v>
      </c>
      <c r="I29" s="104" t="e">
        <f>VLOOKUP(A29,Liste!$B$3:$O$1581,8,FALSE)</f>
        <v>#N/A</v>
      </c>
      <c r="J29" s="116" t="e">
        <f>VLOOKUP(A29,Liste!$B$3:$O$1581,9,FALSE)</f>
        <v>#N/A</v>
      </c>
    </row>
    <row r="30" spans="1:10" ht="15" customHeight="1" x14ac:dyDescent="0.25">
      <c r="A30" s="64" t="str">
        <f t="shared" si="0"/>
        <v>7</v>
      </c>
      <c r="B30" s="117"/>
      <c r="C30" s="114"/>
      <c r="D30" s="114" t="e">
        <f>VLOOKUP(A30,Liste!$B$3:$O$1581,3,FALSE)</f>
        <v>#N/A</v>
      </c>
      <c r="E30" s="114" t="e">
        <f>VLOOKUP(A30,Liste!$B$3:$O$1581,4,FALSE)</f>
        <v>#N/A</v>
      </c>
      <c r="F30" s="114" t="e">
        <f>VLOOKUP(A30,Liste!$B$3:$O$1581,6,FALSE)</f>
        <v>#N/A</v>
      </c>
      <c r="G30" s="115" t="e">
        <f>VLOOKUP(A30,Liste!$B$3:$O$1581,10,FALSE)</f>
        <v>#N/A</v>
      </c>
      <c r="H30" s="104" t="e">
        <f>VLOOKUP(A30,Liste!$B$3:$O$1581,7,FALSE)</f>
        <v>#N/A</v>
      </c>
      <c r="I30" s="104" t="e">
        <f>VLOOKUP(A30,Liste!$B$3:$O$1581,8,FALSE)</f>
        <v>#N/A</v>
      </c>
      <c r="J30" s="116" t="e">
        <f>VLOOKUP(A30,Liste!$B$3:$O$1581,9,FALSE)</f>
        <v>#N/A</v>
      </c>
    </row>
    <row r="31" spans="1:10" ht="15" customHeight="1" x14ac:dyDescent="0.25">
      <c r="A31" s="64" t="str">
        <f t="shared" si="0"/>
        <v>7</v>
      </c>
      <c r="B31" s="117"/>
      <c r="C31" s="114"/>
      <c r="D31" s="114" t="e">
        <f>VLOOKUP(A31,Liste!$B$3:$O$1581,3,FALSE)</f>
        <v>#N/A</v>
      </c>
      <c r="E31" s="114" t="e">
        <f>VLOOKUP(A31,Liste!$B$3:$O$1581,4,FALSE)</f>
        <v>#N/A</v>
      </c>
      <c r="F31" s="114" t="e">
        <f>VLOOKUP(A31,Liste!$B$3:$O$1581,6,FALSE)</f>
        <v>#N/A</v>
      </c>
      <c r="G31" s="115" t="e">
        <f>VLOOKUP(A31,Liste!$B$3:$O$1581,10,FALSE)</f>
        <v>#N/A</v>
      </c>
      <c r="H31" s="104" t="e">
        <f>VLOOKUP(A31,Liste!$B$3:$O$1581,7,FALSE)</f>
        <v>#N/A</v>
      </c>
      <c r="I31" s="104" t="e">
        <f>VLOOKUP(A31,Liste!$B$3:$O$1581,8,FALSE)</f>
        <v>#N/A</v>
      </c>
      <c r="J31" s="116" t="e">
        <f>VLOOKUP(A31,Liste!$B$3:$O$1581,9,FALSE)</f>
        <v>#N/A</v>
      </c>
    </row>
    <row r="32" spans="1:10" ht="15" customHeight="1" x14ac:dyDescent="0.25">
      <c r="A32" s="64" t="str">
        <f t="shared" si="0"/>
        <v>7</v>
      </c>
      <c r="B32" s="117"/>
      <c r="C32" s="114"/>
      <c r="D32" s="114" t="e">
        <f>VLOOKUP(A32,Liste!$B$3:$O$1581,3,FALSE)</f>
        <v>#N/A</v>
      </c>
      <c r="E32" s="114" t="e">
        <f>VLOOKUP(A32,Liste!$B$3:$O$1581,4,FALSE)</f>
        <v>#N/A</v>
      </c>
      <c r="F32" s="114" t="e">
        <f>VLOOKUP(A32,Liste!$B$3:$O$1581,6,FALSE)</f>
        <v>#N/A</v>
      </c>
      <c r="G32" s="115" t="e">
        <f>VLOOKUP(A32,Liste!$B$3:$O$1581,10,FALSE)</f>
        <v>#N/A</v>
      </c>
      <c r="H32" s="104" t="e">
        <f>VLOOKUP(A32,Liste!$B$3:$O$1581,7,FALSE)</f>
        <v>#N/A</v>
      </c>
      <c r="I32" s="104" t="e">
        <f>VLOOKUP(A32,Liste!$B$3:$O$1581,8,FALSE)</f>
        <v>#N/A</v>
      </c>
      <c r="J32" s="116" t="e">
        <f>VLOOKUP(A32,Liste!$B$3:$O$1581,9,FALSE)</f>
        <v>#N/A</v>
      </c>
    </row>
    <row r="33" spans="1:10" ht="15" customHeight="1" x14ac:dyDescent="0.25">
      <c r="A33" s="64" t="str">
        <f t="shared" si="0"/>
        <v>7</v>
      </c>
      <c r="B33" s="117"/>
      <c r="C33" s="114"/>
      <c r="D33" s="114" t="e">
        <f>VLOOKUP(A33,Liste!$B$3:$O$1581,3,FALSE)</f>
        <v>#N/A</v>
      </c>
      <c r="E33" s="114" t="e">
        <f>VLOOKUP(A33,Liste!$B$3:$O$1581,4,FALSE)</f>
        <v>#N/A</v>
      </c>
      <c r="F33" s="114" t="e">
        <f>VLOOKUP(A33,Liste!$B$3:$O$1581,6,FALSE)</f>
        <v>#N/A</v>
      </c>
      <c r="G33" s="115" t="e">
        <f>VLOOKUP(A33,Liste!$B$3:$O$1581,10,FALSE)</f>
        <v>#N/A</v>
      </c>
      <c r="H33" s="104" t="e">
        <f>VLOOKUP(A33,Liste!$B$3:$O$1581,7,FALSE)</f>
        <v>#N/A</v>
      </c>
      <c r="I33" s="104" t="e">
        <f>VLOOKUP(A33,Liste!$B$3:$O$1581,8,FALSE)</f>
        <v>#N/A</v>
      </c>
      <c r="J33" s="116" t="e">
        <f>VLOOKUP(A33,Liste!$B$3:$O$1581,9,FALSE)</f>
        <v>#N/A</v>
      </c>
    </row>
    <row r="34" spans="1:10" ht="15" customHeight="1" x14ac:dyDescent="0.25">
      <c r="A34" s="64" t="str">
        <f t="shared" si="0"/>
        <v>7</v>
      </c>
      <c r="B34" s="117"/>
      <c r="C34" s="114"/>
      <c r="D34" s="114" t="e">
        <f>VLOOKUP(A34,Liste!$B$3:$O$1581,3,FALSE)</f>
        <v>#N/A</v>
      </c>
      <c r="E34" s="114" t="e">
        <f>VLOOKUP(A34,Liste!$B$3:$O$1581,4,FALSE)</f>
        <v>#N/A</v>
      </c>
      <c r="F34" s="114" t="e">
        <f>VLOOKUP(A34,Liste!$B$3:$O$1581,6,FALSE)</f>
        <v>#N/A</v>
      </c>
      <c r="G34" s="115" t="e">
        <f>VLOOKUP(A34,Liste!$B$3:$O$1581,10,FALSE)</f>
        <v>#N/A</v>
      </c>
      <c r="H34" s="104" t="e">
        <f>VLOOKUP(A34,Liste!$B$3:$O$1581,7,FALSE)</f>
        <v>#N/A</v>
      </c>
      <c r="I34" s="104" t="e">
        <f>VLOOKUP(A34,Liste!$B$3:$O$1581,8,FALSE)</f>
        <v>#N/A</v>
      </c>
      <c r="J34" s="116" t="e">
        <f>VLOOKUP(A34,Liste!$B$3:$O$1581,9,FALSE)</f>
        <v>#N/A</v>
      </c>
    </row>
    <row r="35" spans="1:10" ht="15" customHeight="1" x14ac:dyDescent="0.25">
      <c r="A35" s="64" t="str">
        <f t="shared" si="0"/>
        <v>7</v>
      </c>
      <c r="B35" s="117"/>
      <c r="C35" s="114"/>
      <c r="D35" s="114" t="e">
        <f>VLOOKUP(A35,Liste!$B$3:$O$1581,3,FALSE)</f>
        <v>#N/A</v>
      </c>
      <c r="E35" s="114" t="e">
        <f>VLOOKUP(A35,Liste!$B$3:$O$1581,4,FALSE)</f>
        <v>#N/A</v>
      </c>
      <c r="F35" s="114" t="e">
        <f>VLOOKUP(A35,Liste!$B$3:$O$1581,6,FALSE)</f>
        <v>#N/A</v>
      </c>
      <c r="G35" s="115" t="e">
        <f>VLOOKUP(A35,Liste!$B$3:$O$1581,10,FALSE)</f>
        <v>#N/A</v>
      </c>
      <c r="H35" s="104" t="e">
        <f>VLOOKUP(A35,Liste!$B$3:$O$1581,7,FALSE)</f>
        <v>#N/A</v>
      </c>
      <c r="I35" s="104" t="e">
        <f>VLOOKUP(A35,Liste!$B$3:$O$1581,8,FALSE)</f>
        <v>#N/A</v>
      </c>
      <c r="J35" s="116" t="e">
        <f>VLOOKUP(A35,Liste!$B$3:$O$1581,9,FALSE)</f>
        <v>#N/A</v>
      </c>
    </row>
    <row r="36" spans="1:10" ht="15" customHeight="1" x14ac:dyDescent="0.25">
      <c r="A36" s="64" t="str">
        <f t="shared" si="0"/>
        <v>7</v>
      </c>
      <c r="B36" s="117"/>
      <c r="C36" s="114"/>
      <c r="D36" s="114" t="e">
        <f>VLOOKUP(A36,Liste!$B$3:$O$1581,3,FALSE)</f>
        <v>#N/A</v>
      </c>
      <c r="E36" s="114" t="e">
        <f>VLOOKUP(A36,Liste!$B$3:$O$1581,4,FALSE)</f>
        <v>#N/A</v>
      </c>
      <c r="F36" s="114" t="e">
        <f>VLOOKUP(A36,Liste!$B$3:$O$1581,6,FALSE)</f>
        <v>#N/A</v>
      </c>
      <c r="G36" s="115" t="e">
        <f>VLOOKUP(A36,Liste!$B$3:$O$1581,10,FALSE)</f>
        <v>#N/A</v>
      </c>
      <c r="H36" s="104" t="e">
        <f>VLOOKUP(A36,Liste!$B$3:$O$1581,7,FALSE)</f>
        <v>#N/A</v>
      </c>
      <c r="I36" s="104" t="e">
        <f>VLOOKUP(A36,Liste!$B$3:$O$1581,8,FALSE)</f>
        <v>#N/A</v>
      </c>
      <c r="J36" s="116" t="e">
        <f>VLOOKUP(A36,Liste!$B$3:$O$1581,9,FALSE)</f>
        <v>#N/A</v>
      </c>
    </row>
    <row r="37" spans="1:10" ht="15" customHeight="1" x14ac:dyDescent="0.25">
      <c r="A37" s="64" t="str">
        <f t="shared" si="0"/>
        <v>7</v>
      </c>
      <c r="B37" s="117"/>
      <c r="C37" s="114"/>
      <c r="D37" s="114" t="e">
        <f>VLOOKUP(A37,Liste!$B$3:$O$1581,3,FALSE)</f>
        <v>#N/A</v>
      </c>
      <c r="E37" s="114" t="e">
        <f>VLOOKUP(A37,Liste!$B$3:$O$1581,4,FALSE)</f>
        <v>#N/A</v>
      </c>
      <c r="F37" s="114" t="e">
        <f>VLOOKUP(A37,Liste!$B$3:$O$1581,6,FALSE)</f>
        <v>#N/A</v>
      </c>
      <c r="G37" s="115" t="e">
        <f>VLOOKUP(A37,Liste!$B$3:$O$1581,10,FALSE)</f>
        <v>#N/A</v>
      </c>
      <c r="H37" s="104" t="e">
        <f>VLOOKUP(A37,Liste!$B$3:$O$1581,7,FALSE)</f>
        <v>#N/A</v>
      </c>
      <c r="I37" s="104" t="e">
        <f>VLOOKUP(A37,Liste!$B$3:$O$1581,8,FALSE)</f>
        <v>#N/A</v>
      </c>
      <c r="J37" s="116" t="e">
        <f>VLOOKUP(A37,Liste!$B$3:$O$1581,9,FALSE)</f>
        <v>#N/A</v>
      </c>
    </row>
    <row r="38" spans="1:10" ht="15" customHeight="1" x14ac:dyDescent="0.25">
      <c r="A38" s="64" t="str">
        <f t="shared" si="0"/>
        <v>7</v>
      </c>
      <c r="B38" s="117"/>
      <c r="C38" s="114"/>
      <c r="D38" s="114" t="e">
        <f>VLOOKUP(A38,Liste!$B$3:$O$1581,3,FALSE)</f>
        <v>#N/A</v>
      </c>
      <c r="E38" s="114" t="e">
        <f>VLOOKUP(A38,Liste!$B$3:$O$1581,4,FALSE)</f>
        <v>#N/A</v>
      </c>
      <c r="F38" s="114" t="e">
        <f>VLOOKUP(A38,Liste!$B$3:$O$1581,6,FALSE)</f>
        <v>#N/A</v>
      </c>
      <c r="G38" s="115" t="e">
        <f>VLOOKUP(A38,Liste!$B$3:$O$1581,10,FALSE)</f>
        <v>#N/A</v>
      </c>
      <c r="H38" s="104" t="e">
        <f>VLOOKUP(A38,Liste!$B$3:$O$1581,7,FALSE)</f>
        <v>#N/A</v>
      </c>
      <c r="I38" s="104" t="e">
        <f>VLOOKUP(A38,Liste!$B$3:$O$1581,8,FALSE)</f>
        <v>#N/A</v>
      </c>
      <c r="J38" s="116" t="e">
        <f>VLOOKUP(A38,Liste!$B$3:$O$1581,9,FALSE)</f>
        <v>#N/A</v>
      </c>
    </row>
    <row r="39" spans="1:10" ht="15" customHeight="1" x14ac:dyDescent="0.25">
      <c r="A39" s="64" t="str">
        <f t="shared" si="0"/>
        <v>7</v>
      </c>
      <c r="B39" s="117"/>
      <c r="C39" s="114"/>
      <c r="D39" s="114" t="e">
        <f>VLOOKUP(A39,Liste!$B$3:$O$1581,3,FALSE)</f>
        <v>#N/A</v>
      </c>
      <c r="E39" s="114" t="e">
        <f>VLOOKUP(A39,Liste!$B$3:$O$1581,4,FALSE)</f>
        <v>#N/A</v>
      </c>
      <c r="F39" s="114" t="e">
        <f>VLOOKUP(A39,Liste!$B$3:$O$1581,6,FALSE)</f>
        <v>#N/A</v>
      </c>
      <c r="G39" s="115" t="e">
        <f>VLOOKUP(A39,Liste!$B$3:$O$1581,10,FALSE)</f>
        <v>#N/A</v>
      </c>
      <c r="H39" s="104" t="e">
        <f>VLOOKUP(A39,Liste!$B$3:$O$1581,7,FALSE)</f>
        <v>#N/A</v>
      </c>
      <c r="I39" s="104" t="e">
        <f>VLOOKUP(A39,Liste!$B$3:$O$1581,8,FALSE)</f>
        <v>#N/A</v>
      </c>
      <c r="J39" s="116" t="e">
        <f>VLOOKUP(A39,Liste!$B$3:$O$1581,9,FALSE)</f>
        <v>#N/A</v>
      </c>
    </row>
    <row r="40" spans="1:10" ht="15" customHeight="1" x14ac:dyDescent="0.25">
      <c r="A40" s="64" t="str">
        <f t="shared" si="0"/>
        <v>7</v>
      </c>
      <c r="B40" s="117"/>
      <c r="C40" s="114"/>
      <c r="D40" s="114" t="e">
        <f>VLOOKUP(A40,Liste!$B$3:$O$1581,3,FALSE)</f>
        <v>#N/A</v>
      </c>
      <c r="E40" s="114" t="e">
        <f>VLOOKUP(A40,Liste!$B$3:$O$1581,4,FALSE)</f>
        <v>#N/A</v>
      </c>
      <c r="F40" s="114" t="e">
        <f>VLOOKUP(A40,Liste!$B$3:$O$1581,6,FALSE)</f>
        <v>#N/A</v>
      </c>
      <c r="G40" s="115" t="e">
        <f>VLOOKUP(A40,Liste!$B$3:$O$1581,10,FALSE)</f>
        <v>#N/A</v>
      </c>
      <c r="H40" s="104" t="e">
        <f>VLOOKUP(A40,Liste!$B$3:$O$1581,7,FALSE)</f>
        <v>#N/A</v>
      </c>
      <c r="I40" s="104" t="e">
        <f>VLOOKUP(A40,Liste!$B$3:$O$1581,8,FALSE)</f>
        <v>#N/A</v>
      </c>
      <c r="J40" s="116" t="e">
        <f>VLOOKUP(A40,Liste!$B$3:$O$1581,9,FALSE)</f>
        <v>#N/A</v>
      </c>
    </row>
    <row r="41" spans="1:10" ht="15" customHeight="1" x14ac:dyDescent="0.25">
      <c r="A41" s="64" t="str">
        <f t="shared" si="0"/>
        <v>7</v>
      </c>
      <c r="B41" s="117"/>
      <c r="C41" s="114"/>
      <c r="D41" s="114" t="e">
        <f>VLOOKUP(A41,Liste!$B$3:$O$1581,3,FALSE)</f>
        <v>#N/A</v>
      </c>
      <c r="E41" s="114" t="e">
        <f>VLOOKUP(A41,Liste!$B$3:$O$1581,4,FALSE)</f>
        <v>#N/A</v>
      </c>
      <c r="F41" s="114" t="e">
        <f>VLOOKUP(A41,Liste!$B$3:$O$1581,6,FALSE)</f>
        <v>#N/A</v>
      </c>
      <c r="G41" s="115" t="e">
        <f>VLOOKUP(A41,Liste!$B$3:$O$1581,10,FALSE)</f>
        <v>#N/A</v>
      </c>
      <c r="H41" s="104" t="e">
        <f>VLOOKUP(A41,Liste!$B$3:$O$1581,7,FALSE)</f>
        <v>#N/A</v>
      </c>
      <c r="I41" s="104" t="e">
        <f>VLOOKUP(A41,Liste!$B$3:$O$1581,8,FALSE)</f>
        <v>#N/A</v>
      </c>
      <c r="J41" s="116" t="e">
        <f>VLOOKUP(A41,Liste!$B$3:$O$1581,9,FALSE)</f>
        <v>#N/A</v>
      </c>
    </row>
    <row r="42" spans="1:10" ht="15" customHeight="1" x14ac:dyDescent="0.25">
      <c r="A42" s="64" t="str">
        <f t="shared" si="0"/>
        <v>7</v>
      </c>
      <c r="B42" s="118"/>
      <c r="C42" s="110"/>
      <c r="D42" s="110" t="e">
        <f>VLOOKUP(A42,Liste!$B$3:$O$1581,3,FALSE)</f>
        <v>#N/A</v>
      </c>
      <c r="E42" s="110" t="e">
        <f>VLOOKUP(A42,Liste!$B$3:$O$1581,4,FALSE)</f>
        <v>#N/A</v>
      </c>
      <c r="F42" s="110" t="e">
        <f>VLOOKUP(A42,Liste!$B$3:$O$1581,6,FALSE)</f>
        <v>#N/A</v>
      </c>
      <c r="G42" s="111" t="e">
        <f>VLOOKUP(A42,Liste!$B$3:$O$1581,10,FALSE)</f>
        <v>#N/A</v>
      </c>
      <c r="H42" s="113" t="e">
        <f>VLOOKUP(A42,Liste!$B$3:$O$1581,7,FALSE)</f>
        <v>#N/A</v>
      </c>
      <c r="I42" s="113" t="e">
        <f>VLOOKUP(A42,Liste!$B$3:$O$1581,8,FALSE)</f>
        <v>#N/A</v>
      </c>
      <c r="J42" s="112" t="e">
        <f>VLOOKUP(A42,Liste!$B$3:$O$1581,9,FALSE)</f>
        <v>#N/A</v>
      </c>
    </row>
  </sheetData>
  <mergeCells count="15">
    <mergeCell ref="A1:J1"/>
    <mergeCell ref="B5:B6"/>
    <mergeCell ref="C5:C6"/>
    <mergeCell ref="D5:D6"/>
    <mergeCell ref="E5:E6"/>
    <mergeCell ref="F5:F6"/>
    <mergeCell ref="G5:J6"/>
    <mergeCell ref="F2:J3"/>
    <mergeCell ref="B3:D3"/>
    <mergeCell ref="O5:O6"/>
    <mergeCell ref="N5:N6"/>
    <mergeCell ref="R5:R6"/>
    <mergeCell ref="Q5:Q6"/>
    <mergeCell ref="Q1:R1"/>
    <mergeCell ref="N1:O1"/>
  </mergeCells>
  <conditionalFormatting sqref="X7:Y14">
    <cfRule type="cellIs" dxfId="23" priority="15" operator="notEqual">
      <formula>"X"</formula>
    </cfRule>
  </conditionalFormatting>
  <conditionalFormatting sqref="Z7:AH14">
    <cfRule type="cellIs" dxfId="22" priority="13" operator="equal">
      <formula>0</formula>
    </cfRule>
    <cfRule type="cellIs" dxfId="21" priority="14" operator="greaterThan">
      <formula>0</formula>
    </cfRule>
  </conditionalFormatting>
  <conditionalFormatting sqref="C17:C32 C37:C42 C8:C14">
    <cfRule type="containsText" dxfId="20" priority="12" operator="containsText" text="#N/A">
      <formula>NOT(ISERROR(SEARCH("#N/A",C8)))</formula>
    </cfRule>
  </conditionalFormatting>
  <conditionalFormatting sqref="X7:AV14 N7:N9 C7:G42">
    <cfRule type="containsErrors" dxfId="19" priority="11">
      <formula>ISERROR(C7)</formula>
    </cfRule>
  </conditionalFormatting>
  <conditionalFormatting sqref="AS7:AS14">
    <cfRule type="containsText" dxfId="18" priority="10" operator="containsText" text="NON">
      <formula>NOT(ISERROR(SEARCH("NON",AS7)))</formula>
    </cfRule>
  </conditionalFormatting>
  <conditionalFormatting sqref="G7:J42">
    <cfRule type="cellIs" dxfId="17" priority="8" operator="equal">
      <formula>0</formula>
    </cfRule>
    <cfRule type="containsErrors" dxfId="16" priority="9">
      <formula>ISERROR(G7)</formula>
    </cfRule>
  </conditionalFormatting>
  <conditionalFormatting sqref="C8">
    <cfRule type="duplicateValues" dxfId="15" priority="5"/>
  </conditionalFormatting>
  <conditionalFormatting sqref="C9">
    <cfRule type="duplicateValues" dxfId="14" priority="4"/>
  </conditionalFormatting>
  <conditionalFormatting sqref="H1:H1048576">
    <cfRule type="cellIs" dxfId="13" priority="3" operator="greaterThanOrEqual">
      <formula>1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B57"/>
  <sheetViews>
    <sheetView workbookViewId="0">
      <pane ySplit="6" topLeftCell="A7" activePane="bottomLeft" state="frozen"/>
      <selection pane="bottomLeft" activeCell="Y3" sqref="Y3:Z3"/>
    </sheetView>
  </sheetViews>
  <sheetFormatPr baseColWidth="10" defaultRowHeight="15" x14ac:dyDescent="0.25"/>
  <cols>
    <col min="1" max="1" width="5" customWidth="1"/>
    <col min="2" max="2" width="5" hidden="1" customWidth="1"/>
    <col min="3" max="3" width="9" customWidth="1"/>
    <col min="4" max="4" width="19.85546875" customWidth="1"/>
    <col min="5" max="5" width="17.85546875" customWidth="1"/>
    <col min="6" max="6" width="28.140625" customWidth="1"/>
    <col min="7" max="7" width="6.28515625" customWidth="1"/>
    <col min="8" max="11" width="2.5703125" customWidth="1"/>
    <col min="12" max="12" width="5" style="195" hidden="1" customWidth="1"/>
    <col min="13" max="13" width="8.5703125" style="2" hidden="1" customWidth="1"/>
    <col min="14" max="14" width="7.28515625" style="2" customWidth="1"/>
    <col min="15" max="15" width="7.5703125" style="2" hidden="1" customWidth="1"/>
    <col min="16" max="16" width="7" style="2" customWidth="1"/>
    <col min="17" max="17" width="7.5703125" style="2" hidden="1" customWidth="1"/>
    <col min="18" max="18" width="7.28515625" style="2" customWidth="1"/>
    <col min="19" max="19" width="7.5703125" style="2" hidden="1" customWidth="1"/>
    <col min="20" max="20" width="7" style="2" customWidth="1"/>
    <col min="21" max="23" width="7.7109375" customWidth="1"/>
  </cols>
  <sheetData>
    <row r="1" spans="1:28" s="103" customFormat="1" ht="21" customHeight="1" thickTop="1" x14ac:dyDescent="0.25">
      <c r="A1" s="441" t="str">
        <f>Entete!B2</f>
        <v>CYCLO SAN MARTINOIS</v>
      </c>
      <c r="B1" s="441"/>
      <c r="C1" s="441"/>
      <c r="D1" s="441"/>
      <c r="E1" s="441"/>
      <c r="F1" s="441"/>
      <c r="G1" s="309"/>
      <c r="H1" s="309"/>
      <c r="I1" s="309"/>
      <c r="J1" s="309"/>
      <c r="K1" s="309"/>
      <c r="L1" s="193"/>
      <c r="N1" s="432" t="s">
        <v>1445</v>
      </c>
      <c r="O1" s="433"/>
      <c r="P1" s="433"/>
      <c r="Q1" s="433"/>
      <c r="R1" s="433"/>
      <c r="S1" s="433"/>
      <c r="T1" s="434"/>
      <c r="U1" s="207"/>
      <c r="V1" s="207"/>
      <c r="W1" s="310"/>
      <c r="X1" s="438" t="s">
        <v>1446</v>
      </c>
      <c r="Y1" s="439"/>
      <c r="Z1" s="440"/>
    </row>
    <row r="2" spans="1:28" s="103" customFormat="1" ht="21" customHeight="1" thickBot="1" x14ac:dyDescent="0.3">
      <c r="A2" s="441"/>
      <c r="B2" s="441"/>
      <c r="C2" s="441"/>
      <c r="D2" s="441"/>
      <c r="E2" s="441"/>
      <c r="F2" s="441"/>
      <c r="G2" s="309"/>
      <c r="H2" s="309"/>
      <c r="I2" s="309"/>
      <c r="J2" s="309"/>
      <c r="K2" s="309"/>
      <c r="L2" s="194"/>
      <c r="N2" s="435">
        <f>FSGT_F_M_Inscr!R5/(X3+Y3/60+Z3/36000)</f>
        <v>0</v>
      </c>
      <c r="O2" s="436"/>
      <c r="P2" s="436"/>
      <c r="Q2" s="436"/>
      <c r="R2" s="436"/>
      <c r="S2" s="436"/>
      <c r="T2" s="437"/>
      <c r="U2" s="208"/>
      <c r="V2" s="208"/>
      <c r="W2" s="340"/>
      <c r="X2" s="294" t="s">
        <v>1344</v>
      </c>
      <c r="Y2" s="295" t="s">
        <v>1345</v>
      </c>
      <c r="Z2" s="296" t="s">
        <v>1346</v>
      </c>
    </row>
    <row r="3" spans="1:28" s="103" customFormat="1" ht="21" customHeight="1" thickTop="1" thickBot="1" x14ac:dyDescent="0.3">
      <c r="A3" s="419" t="str">
        <f>Entete!B4</f>
        <v>TOUTENANT - GENERAL</v>
      </c>
      <c r="B3" s="419"/>
      <c r="C3" s="419"/>
      <c r="D3" s="419"/>
      <c r="E3" s="419"/>
      <c r="F3" s="230" t="str">
        <f>Entete!B6</f>
        <v>23 JUIN 2013</v>
      </c>
      <c r="G3" s="92"/>
      <c r="H3" s="92"/>
      <c r="I3" s="92"/>
      <c r="J3" s="92"/>
      <c r="K3" s="345"/>
      <c r="L3" s="196"/>
      <c r="M3" s="464" t="s">
        <v>1349</v>
      </c>
      <c r="N3" s="465"/>
      <c r="O3" s="465"/>
      <c r="P3" s="465"/>
      <c r="Q3" s="465"/>
      <c r="R3" s="465"/>
      <c r="S3" s="465"/>
      <c r="T3" s="502"/>
      <c r="U3" s="218"/>
      <c r="W3" s="106"/>
      <c r="X3" s="297"/>
      <c r="Y3" s="298">
        <v>49</v>
      </c>
      <c r="Z3" s="299">
        <v>10</v>
      </c>
    </row>
    <row r="4" spans="1:28" s="103" customFormat="1" ht="7.5" customHeight="1" thickTop="1" x14ac:dyDescent="0.25">
      <c r="H4" s="106"/>
      <c r="I4" s="106"/>
      <c r="J4" s="106"/>
      <c r="K4" s="182"/>
      <c r="L4" s="197"/>
      <c r="M4" s="466"/>
      <c r="N4" s="467"/>
      <c r="O4" s="467"/>
      <c r="P4" s="467"/>
      <c r="Q4" s="467"/>
      <c r="R4" s="467"/>
      <c r="S4" s="467"/>
      <c r="T4" s="503"/>
    </row>
    <row r="5" spans="1:28" s="186" customFormat="1" ht="15" customHeight="1" x14ac:dyDescent="0.25">
      <c r="A5" s="442" t="s">
        <v>514</v>
      </c>
      <c r="B5" s="242"/>
      <c r="C5" s="408" t="s">
        <v>507</v>
      </c>
      <c r="D5" s="387" t="s">
        <v>295</v>
      </c>
      <c r="E5" s="389" t="s">
        <v>8</v>
      </c>
      <c r="F5" s="391" t="s">
        <v>0</v>
      </c>
      <c r="G5" s="393" t="s">
        <v>9</v>
      </c>
      <c r="H5" s="395" t="s">
        <v>513</v>
      </c>
      <c r="I5" s="396"/>
      <c r="J5" s="396"/>
      <c r="K5" s="414"/>
      <c r="L5" s="211"/>
      <c r="M5" s="416" t="s">
        <v>1348</v>
      </c>
      <c r="N5" s="413"/>
      <c r="O5" s="413"/>
      <c r="P5" s="411" t="s">
        <v>1337</v>
      </c>
      <c r="Q5" s="412" t="s">
        <v>1347</v>
      </c>
      <c r="R5" s="413"/>
      <c r="S5" s="292"/>
      <c r="T5" s="418" t="s">
        <v>1337</v>
      </c>
      <c r="U5" s="86"/>
      <c r="V5" s="86"/>
      <c r="W5" s="86"/>
      <c r="X5" s="86"/>
      <c r="Y5" s="88"/>
      <c r="Z5" s="91"/>
      <c r="AA5" s="89"/>
      <c r="AB5" s="90"/>
    </row>
    <row r="6" spans="1:28" s="186" customFormat="1" ht="17.25" customHeight="1" x14ac:dyDescent="0.25">
      <c r="A6" s="443"/>
      <c r="B6" s="243"/>
      <c r="C6" s="409"/>
      <c r="D6" s="388"/>
      <c r="E6" s="390"/>
      <c r="F6" s="392"/>
      <c r="G6" s="394"/>
      <c r="H6" s="398"/>
      <c r="I6" s="399"/>
      <c r="J6" s="399"/>
      <c r="K6" s="415"/>
      <c r="L6" s="211"/>
      <c r="M6" s="416"/>
      <c r="N6" s="413"/>
      <c r="O6" s="413"/>
      <c r="P6" s="411"/>
      <c r="Q6" s="412"/>
      <c r="R6" s="413"/>
      <c r="S6" s="292"/>
      <c r="T6" s="418"/>
      <c r="U6" s="85"/>
      <c r="V6" s="85"/>
      <c r="W6" s="85"/>
      <c r="X6" s="85"/>
      <c r="Y6" s="88"/>
      <c r="Z6" s="214"/>
      <c r="AA6" s="215"/>
    </row>
    <row r="7" spans="1:28" ht="15" customHeight="1" x14ac:dyDescent="0.25">
      <c r="A7" s="119">
        <v>1</v>
      </c>
      <c r="B7" s="256">
        <f t="shared" ref="B7:B56" si="0">IF(A7="A",0,IF(A7="NC",2,1))</f>
        <v>1</v>
      </c>
      <c r="C7" s="121">
        <v>555</v>
      </c>
      <c r="D7" s="114" t="str">
        <f>VLOOKUP(C7,FSGT_F_M_Inscr!$B$7:$K$42,2,FALSE)</f>
        <v>DUBESSAY</v>
      </c>
      <c r="E7" s="114" t="str">
        <f>VLOOKUP(C7,FSGT_F_M_Inscr!$B$7:$K$42,3,FALSE)</f>
        <v>Lucie</v>
      </c>
      <c r="F7" s="114" t="str">
        <f>VLOOKUP(C7,FSGT_F_M_Inscr!$B$7:$K$42,4,FALSE)</f>
        <v xml:space="preserve">Melay </v>
      </c>
      <c r="G7" s="114">
        <f>VLOOKUP(C7,FSGT_F_M_Inscr!$B$7:$K$42,5,FALSE)</f>
        <v>71</v>
      </c>
      <c r="H7" s="114">
        <f>VLOOKUP(C7,FSGT_F_M_Inscr!$B$7:$K$42,6,FALSE)</f>
        <v>0</v>
      </c>
      <c r="I7" s="114" t="str">
        <f>VLOOKUP(C7,FSGT_F_M_Inscr!$B$7:$K$42,7,FALSE)</f>
        <v>F</v>
      </c>
      <c r="J7" s="114" t="str">
        <f>VLOOKUP(C7,FSGT_F_M_Inscr!$B$7:$K$42,8,FALSE)</f>
        <v>F</v>
      </c>
      <c r="K7" s="346">
        <f>VLOOKUP(C7,FSGT_F_M_Inscr!$B$7:$K$42,9,FALSE)</f>
        <v>0</v>
      </c>
      <c r="L7" s="213"/>
      <c r="M7" s="262">
        <f t="shared" ref="M7:M10" si="1">IF(J7="F",1,0)</f>
        <v>1</v>
      </c>
      <c r="N7" s="341">
        <f>(SUM($M$7:M7))/M7</f>
        <v>1</v>
      </c>
      <c r="O7" s="316">
        <f>IF(B7=1,(M7*(10-(1*N7)+1)),IF(B7=2,P6,0))</f>
        <v>10</v>
      </c>
      <c r="P7" s="342">
        <f>IF(O7&lt;0,0,O7)</f>
        <v>10</v>
      </c>
      <c r="Q7" s="316">
        <f>IF(K7="M",1,0)</f>
        <v>0</v>
      </c>
      <c r="R7" s="341" t="e">
        <f>SUM($Q$7:Q7)/Q7</f>
        <v>#DIV/0!</v>
      </c>
      <c r="S7" s="316" t="e">
        <f>IF(B7=1,(Q7*(10-(1*R7)+1)),IF(B7=2,T6,0))</f>
        <v>#DIV/0!</v>
      </c>
      <c r="T7" s="343" t="e">
        <f>IF(S7&lt;0,0,S7)</f>
        <v>#DIV/0!</v>
      </c>
      <c r="Z7" s="217"/>
      <c r="AA7" s="216"/>
      <c r="AB7" s="216"/>
    </row>
    <row r="8" spans="1:28" ht="15" customHeight="1" x14ac:dyDescent="0.25">
      <c r="A8" s="109">
        <v>2</v>
      </c>
      <c r="B8" s="256">
        <f t="shared" si="0"/>
        <v>1</v>
      </c>
      <c r="C8" s="121">
        <v>556</v>
      </c>
      <c r="D8" s="114" t="str">
        <f>VLOOKUP(C8,FSGT_F_M_Inscr!$B$7:$K$42,2,FALSE)</f>
        <v>LONJARET</v>
      </c>
      <c r="E8" s="114" t="str">
        <f>VLOOKUP(C8,FSGT_F_M_Inscr!$B$7:$K$42,3,FALSE)</f>
        <v>Christine</v>
      </c>
      <c r="F8" s="114" t="str">
        <f>VLOOKUP(C8,FSGT_F_M_Inscr!$B$7:$K$42,4,FALSE)</f>
        <v>Verdun</v>
      </c>
      <c r="G8" s="114">
        <f>VLOOKUP(C8,FSGT_F_M_Inscr!$B$7:$K$42,5,FALSE)</f>
        <v>71</v>
      </c>
      <c r="H8" s="114">
        <f>VLOOKUP(C8,FSGT_F_M_Inscr!$B$7:$K$42,6,FALSE)</f>
        <v>0</v>
      </c>
      <c r="I8" s="114" t="str">
        <f>VLOOKUP(C8,FSGT_F_M_Inscr!$B$7:$K$42,7,FALSE)</f>
        <v>F</v>
      </c>
      <c r="J8" s="114" t="str">
        <f>VLOOKUP(C8,FSGT_F_M_Inscr!$B$7:$K$42,8,FALSE)</f>
        <v>F</v>
      </c>
      <c r="K8" s="346">
        <f>VLOOKUP(C8,FSGT_F_M_Inscr!$B$7:$K$42,9,FALSE)</f>
        <v>0</v>
      </c>
      <c r="L8" s="213"/>
      <c r="M8" s="262">
        <f t="shared" si="1"/>
        <v>1</v>
      </c>
      <c r="N8" s="344">
        <f>(SUM($M$7:M8))/M8</f>
        <v>2</v>
      </c>
      <c r="O8" s="304">
        <f t="shared" ref="O8:O56" si="2">IF(B8=1,(M8*(10-(1*N8)+1)),IF(B8=2,P7,0))</f>
        <v>9</v>
      </c>
      <c r="P8" s="305">
        <f t="shared" ref="P8:P56" si="3">IF(O8&lt;0,0,O8)</f>
        <v>9</v>
      </c>
      <c r="Q8" s="304">
        <f t="shared" ref="Q8:Q56" si="4">IF(K8="M",1,0)</f>
        <v>0</v>
      </c>
      <c r="R8" s="344" t="e">
        <f>SUM($Q$7:Q8)/Q8</f>
        <v>#DIV/0!</v>
      </c>
      <c r="S8" s="304" t="e">
        <f t="shared" ref="S8:S56" si="5">IF(B8=1,(Q8*(10-(1*R8)+1)),IF(B8=2,T7,0))</f>
        <v>#DIV/0!</v>
      </c>
      <c r="T8" s="307" t="e">
        <f t="shared" ref="T8:T56" si="6">IF(S8&lt;0,0,S8)</f>
        <v>#DIV/0!</v>
      </c>
      <c r="Z8" s="217"/>
      <c r="AA8" s="217"/>
      <c r="AB8" s="216"/>
    </row>
    <row r="9" spans="1:28" ht="15" customHeight="1" x14ac:dyDescent="0.25">
      <c r="A9" s="109">
        <v>3</v>
      </c>
      <c r="B9" s="256">
        <f t="shared" si="0"/>
        <v>1</v>
      </c>
      <c r="C9" s="121">
        <v>551</v>
      </c>
      <c r="D9" s="114" t="str">
        <f>VLOOKUP(C9,FSGT_F_M_Inscr!$B$7:$K$42,2,FALSE)</f>
        <v>ZACCHIA</v>
      </c>
      <c r="E9" s="114" t="str">
        <f>VLOOKUP(C9,FSGT_F_M_Inscr!$B$7:$K$42,3,FALSE)</f>
        <v>Jocelyne</v>
      </c>
      <c r="F9" s="114" t="str">
        <f>VLOOKUP(C9,FSGT_F_M_Inscr!$B$7:$K$42,4,FALSE)</f>
        <v>St-Martin en Br.</v>
      </c>
      <c r="G9" s="114">
        <f>VLOOKUP(C9,FSGT_F_M_Inscr!$B$7:$K$42,5,FALSE)</f>
        <v>71</v>
      </c>
      <c r="H9" s="114">
        <f>VLOOKUP(C9,FSGT_F_M_Inscr!$B$7:$K$42,6,FALSE)</f>
        <v>0</v>
      </c>
      <c r="I9" s="114" t="str">
        <f>VLOOKUP(C9,FSGT_F_M_Inscr!$B$7:$K$42,7,FALSE)</f>
        <v>F</v>
      </c>
      <c r="J9" s="114" t="str">
        <f>VLOOKUP(C9,FSGT_F_M_Inscr!$B$7:$K$42,8,FALSE)</f>
        <v>F</v>
      </c>
      <c r="K9" s="346">
        <f>VLOOKUP(C9,FSGT_F_M_Inscr!$B$7:$K$42,9,FALSE)</f>
        <v>0</v>
      </c>
      <c r="L9" s="213"/>
      <c r="M9" s="262">
        <f t="shared" si="1"/>
        <v>1</v>
      </c>
      <c r="N9" s="344">
        <f>(SUM($M$7:M9))/M9</f>
        <v>3</v>
      </c>
      <c r="O9" s="304">
        <f t="shared" si="2"/>
        <v>8</v>
      </c>
      <c r="P9" s="305">
        <f t="shared" si="3"/>
        <v>8</v>
      </c>
      <c r="Q9" s="304">
        <f t="shared" si="4"/>
        <v>0</v>
      </c>
      <c r="R9" s="344" t="e">
        <f>SUM($Q$7:Q9)/Q9</f>
        <v>#DIV/0!</v>
      </c>
      <c r="S9" s="304" t="e">
        <f t="shared" si="5"/>
        <v>#DIV/0!</v>
      </c>
      <c r="T9" s="307" t="e">
        <f t="shared" si="6"/>
        <v>#DIV/0!</v>
      </c>
      <c r="Z9" s="217"/>
      <c r="AA9" s="217"/>
      <c r="AB9" s="216"/>
    </row>
    <row r="10" spans="1:28" ht="15" customHeight="1" x14ac:dyDescent="0.25">
      <c r="A10" s="109">
        <v>4</v>
      </c>
      <c r="B10" s="256">
        <f t="shared" si="0"/>
        <v>1</v>
      </c>
      <c r="C10" s="121">
        <v>558</v>
      </c>
      <c r="D10" s="114" t="str">
        <f>VLOOKUP(C10,FSGT_F_M_Inscr!$B$7:$K$42,2,FALSE)</f>
        <v>ROBINSON</v>
      </c>
      <c r="E10" s="114" t="str">
        <f>VLOOKUP(C10,FSGT_F_M_Inscr!$B$7:$K$42,3,FALSE)</f>
        <v>Susan</v>
      </c>
      <c r="F10" s="114" t="str">
        <f>VLOOKUP(C10,FSGT_F_M_Inscr!$B$7:$K$42,4,FALSE)</f>
        <v>Joncy</v>
      </c>
      <c r="G10" s="114">
        <f>VLOOKUP(C10,FSGT_F_M_Inscr!$B$7:$K$42,5,FALSE)</f>
        <v>71</v>
      </c>
      <c r="H10" s="114">
        <f>VLOOKUP(C10,FSGT_F_M_Inscr!$B$7:$K$42,6,FALSE)</f>
        <v>0</v>
      </c>
      <c r="I10" s="114" t="str">
        <f>VLOOKUP(C10,FSGT_F_M_Inscr!$B$7:$K$42,7,FALSE)</f>
        <v>F</v>
      </c>
      <c r="J10" s="114" t="str">
        <f>VLOOKUP(C10,FSGT_F_M_Inscr!$B$7:$K$42,8,FALSE)</f>
        <v>F</v>
      </c>
      <c r="K10" s="346">
        <f>VLOOKUP(C10,FSGT_F_M_Inscr!$B$7:$K$42,9,FALSE)</f>
        <v>0</v>
      </c>
      <c r="L10" s="213"/>
      <c r="M10" s="262">
        <f t="shared" si="1"/>
        <v>1</v>
      </c>
      <c r="N10" s="344">
        <f>(SUM($M$7:M10))/M10</f>
        <v>4</v>
      </c>
      <c r="O10" s="304">
        <f t="shared" si="2"/>
        <v>7</v>
      </c>
      <c r="P10" s="305">
        <f t="shared" si="3"/>
        <v>7</v>
      </c>
      <c r="Q10" s="304">
        <f t="shared" si="4"/>
        <v>0</v>
      </c>
      <c r="R10" s="344" t="e">
        <f>SUM($Q$7:Q10)/Q10</f>
        <v>#DIV/0!</v>
      </c>
      <c r="S10" s="304" t="e">
        <f t="shared" si="5"/>
        <v>#DIV/0!</v>
      </c>
      <c r="T10" s="307" t="e">
        <f t="shared" si="6"/>
        <v>#DIV/0!</v>
      </c>
      <c r="Z10" s="217"/>
      <c r="AA10" s="217"/>
      <c r="AB10" s="216"/>
    </row>
    <row r="11" spans="1:28" ht="15" customHeight="1" x14ac:dyDescent="0.25">
      <c r="A11" s="109">
        <v>5</v>
      </c>
      <c r="B11" s="256">
        <f t="shared" si="0"/>
        <v>1</v>
      </c>
      <c r="C11" s="121">
        <v>557</v>
      </c>
      <c r="D11" s="114" t="str">
        <f>VLOOKUP(C11,FSGT_F_M_Inscr!$B$7:$K$42,2,FALSE)</f>
        <v>RABUT</v>
      </c>
      <c r="E11" s="114" t="str">
        <f>VLOOKUP(C11,FSGT_F_M_Inscr!$B$7:$K$42,3,FALSE)</f>
        <v>Mireille</v>
      </c>
      <c r="F11" s="114" t="str">
        <f>VLOOKUP(C11,FSGT_F_M_Inscr!$B$7:$K$42,4,FALSE)</f>
        <v>Buxy</v>
      </c>
      <c r="G11" s="114">
        <f>VLOOKUP(C11,FSGT_F_M_Inscr!$B$7:$K$42,5,FALSE)</f>
        <v>71</v>
      </c>
      <c r="H11" s="114">
        <f>VLOOKUP(C11,FSGT_F_M_Inscr!$B$7:$K$42,6,FALSE)</f>
        <v>0</v>
      </c>
      <c r="I11" s="114" t="str">
        <f>VLOOKUP(C11,FSGT_F_M_Inscr!$B$7:$K$42,7,FALSE)</f>
        <v>F</v>
      </c>
      <c r="J11" s="114" t="str">
        <f>VLOOKUP(C11,FSGT_F_M_Inscr!$B$7:$K$42,8,FALSE)</f>
        <v>F</v>
      </c>
      <c r="K11" s="346">
        <f>VLOOKUP(C11,FSGT_F_M_Inscr!$B$7:$K$42,9,FALSE)</f>
        <v>0</v>
      </c>
      <c r="L11" s="213"/>
      <c r="M11" s="262">
        <f t="shared" ref="M11:M56" si="7">IF(J11="F",1,0)</f>
        <v>1</v>
      </c>
      <c r="N11" s="344">
        <f>(SUM($M$7:M11))/M11</f>
        <v>5</v>
      </c>
      <c r="O11" s="304">
        <f t="shared" si="2"/>
        <v>6</v>
      </c>
      <c r="P11" s="305">
        <f t="shared" si="3"/>
        <v>6</v>
      </c>
      <c r="Q11" s="304">
        <f t="shared" si="4"/>
        <v>0</v>
      </c>
      <c r="R11" s="344" t="e">
        <f>SUM($Q$7:Q11)/Q11</f>
        <v>#DIV/0!</v>
      </c>
      <c r="S11" s="304" t="e">
        <f t="shared" si="5"/>
        <v>#DIV/0!</v>
      </c>
      <c r="T11" s="307" t="e">
        <f t="shared" si="6"/>
        <v>#DIV/0!</v>
      </c>
      <c r="Z11" s="217"/>
      <c r="AA11" s="217"/>
      <c r="AB11" s="216"/>
    </row>
    <row r="12" spans="1:28" ht="15" customHeight="1" x14ac:dyDescent="0.25">
      <c r="A12" s="109">
        <v>6</v>
      </c>
      <c r="B12" s="256">
        <f t="shared" si="0"/>
        <v>1</v>
      </c>
      <c r="C12" s="121">
        <v>552</v>
      </c>
      <c r="D12" s="114" t="str">
        <f>VLOOKUP(C12,FSGT_F_M_Inscr!$B$7:$K$42,2,FALSE)</f>
        <v>DOUGNY</v>
      </c>
      <c r="E12" s="129" t="s">
        <v>650</v>
      </c>
      <c r="F12" s="114" t="str">
        <f>VLOOKUP(C12,FSGT_F_M_Inscr!$B$7:$K$42,4,FALSE)</f>
        <v>Verdun</v>
      </c>
      <c r="G12" s="114">
        <f>VLOOKUP(C12,FSGT_F_M_Inscr!$B$7:$K$42,5,FALSE)</f>
        <v>71</v>
      </c>
      <c r="H12" s="114">
        <f>VLOOKUP(C12,FSGT_F_M_Inscr!$B$7:$K$42,6,FALSE)</f>
        <v>0</v>
      </c>
      <c r="I12" s="114" t="str">
        <f>VLOOKUP(C12,FSGT_F_M_Inscr!$B$7:$K$42,7,FALSE)</f>
        <v>F</v>
      </c>
      <c r="J12" s="114" t="str">
        <f>VLOOKUP(C12,FSGT_F_M_Inscr!$B$7:$K$42,8,FALSE)</f>
        <v>F</v>
      </c>
      <c r="K12" s="346">
        <f>VLOOKUP(C12,FSGT_F_M_Inscr!$B$7:$K$42,9,FALSE)</f>
        <v>0</v>
      </c>
      <c r="L12" s="213"/>
      <c r="M12" s="262">
        <f t="shared" si="7"/>
        <v>1</v>
      </c>
      <c r="N12" s="344">
        <f>(SUM($M$7:M12))/M12</f>
        <v>6</v>
      </c>
      <c r="O12" s="304">
        <f t="shared" si="2"/>
        <v>5</v>
      </c>
      <c r="P12" s="305">
        <f t="shared" si="3"/>
        <v>5</v>
      </c>
      <c r="Q12" s="304">
        <f t="shared" si="4"/>
        <v>0</v>
      </c>
      <c r="R12" s="344" t="e">
        <f>SUM($Q$7:Q12)/Q12</f>
        <v>#DIV/0!</v>
      </c>
      <c r="S12" s="304" t="e">
        <f t="shared" si="5"/>
        <v>#DIV/0!</v>
      </c>
      <c r="T12" s="307" t="e">
        <f t="shared" si="6"/>
        <v>#DIV/0!</v>
      </c>
    </row>
    <row r="13" spans="1:28" ht="15" customHeight="1" x14ac:dyDescent="0.25">
      <c r="A13" s="109">
        <v>7</v>
      </c>
      <c r="B13" s="256">
        <f t="shared" si="0"/>
        <v>1</v>
      </c>
      <c r="C13" s="121">
        <v>553</v>
      </c>
      <c r="D13" s="114" t="str">
        <f>VLOOKUP(C13,FSGT_F_M_Inscr!$B$7:$K$42,2,FALSE)</f>
        <v>RABUT</v>
      </c>
      <c r="E13" s="114" t="str">
        <f>VLOOKUP(C13,FSGT_F_M_Inscr!$B$7:$K$42,3,FALSE)</f>
        <v>Céline</v>
      </c>
      <c r="F13" s="114" t="str">
        <f>VLOOKUP(C13,FSGT_F_M_Inscr!$B$7:$K$42,4,FALSE)</f>
        <v>St-Martin en Br.</v>
      </c>
      <c r="G13" s="114">
        <f>VLOOKUP(C13,FSGT_F_M_Inscr!$B$7:$K$42,5,FALSE)</f>
        <v>71</v>
      </c>
      <c r="H13" s="114">
        <f>VLOOKUP(C13,FSGT_F_M_Inscr!$B$7:$K$42,6,FALSE)</f>
        <v>0</v>
      </c>
      <c r="I13" s="114" t="str">
        <f>VLOOKUP(C13,FSGT_F_M_Inscr!$B$7:$K$42,7,FALSE)</f>
        <v>F</v>
      </c>
      <c r="J13" s="114" t="str">
        <f>VLOOKUP(C13,FSGT_F_M_Inscr!$B$7:$K$42,8,FALSE)</f>
        <v>F</v>
      </c>
      <c r="K13" s="346">
        <f>VLOOKUP(C13,FSGT_F_M_Inscr!$B$7:$K$42,9,FALSE)</f>
        <v>0</v>
      </c>
      <c r="L13" s="213"/>
      <c r="M13" s="262">
        <f t="shared" si="7"/>
        <v>1</v>
      </c>
      <c r="N13" s="344">
        <f>(SUM($M$7:M13))/M13</f>
        <v>7</v>
      </c>
      <c r="O13" s="304">
        <f t="shared" si="2"/>
        <v>4</v>
      </c>
      <c r="P13" s="305">
        <f t="shared" si="3"/>
        <v>4</v>
      </c>
      <c r="Q13" s="304">
        <f t="shared" si="4"/>
        <v>0</v>
      </c>
      <c r="R13" s="344" t="e">
        <f>SUM($Q$7:Q13)/Q13</f>
        <v>#DIV/0!</v>
      </c>
      <c r="S13" s="304" t="e">
        <f t="shared" si="5"/>
        <v>#DIV/0!</v>
      </c>
      <c r="T13" s="307" t="e">
        <f t="shared" si="6"/>
        <v>#DIV/0!</v>
      </c>
    </row>
    <row r="14" spans="1:28" ht="15" customHeight="1" x14ac:dyDescent="0.25">
      <c r="A14" s="109">
        <v>8</v>
      </c>
      <c r="B14" s="256">
        <f t="shared" si="0"/>
        <v>1</v>
      </c>
      <c r="C14" s="121">
        <v>554</v>
      </c>
      <c r="D14" s="114" t="str">
        <f>VLOOKUP(C14,FSGT_F_M_Inscr!$B$7:$K$42,2,FALSE)</f>
        <v>BOSC</v>
      </c>
      <c r="E14" s="114" t="str">
        <f>VLOOKUP(C14,FSGT_F_M_Inscr!$B$7:$K$42,3,FALSE)</f>
        <v>Vanessa</v>
      </c>
      <c r="F14" s="114" t="str">
        <f>VLOOKUP(C14,FSGT_F_M_Inscr!$B$7:$K$42,4,FALSE)</f>
        <v>ChalonVS</v>
      </c>
      <c r="G14" s="114">
        <f>VLOOKUP(C14,FSGT_F_M_Inscr!$B$7:$K$42,5,FALSE)</f>
        <v>71</v>
      </c>
      <c r="H14" s="114">
        <f>VLOOKUP(C14,FSGT_F_M_Inscr!$B$7:$K$42,6,FALSE)</f>
        <v>0</v>
      </c>
      <c r="I14" s="114" t="str">
        <f>VLOOKUP(C14,FSGT_F_M_Inscr!$B$7:$K$42,7,FALSE)</f>
        <v>M</v>
      </c>
      <c r="J14" s="114" t="str">
        <f>VLOOKUP(C14,FSGT_F_M_Inscr!$B$7:$K$42,8,FALSE)</f>
        <v>F</v>
      </c>
      <c r="K14" s="346">
        <f>VLOOKUP(C14,FSGT_F_M_Inscr!$B$7:$K$42,9,FALSE)</f>
        <v>0</v>
      </c>
      <c r="L14" s="213"/>
      <c r="M14" s="262">
        <f t="shared" si="7"/>
        <v>1</v>
      </c>
      <c r="N14" s="344">
        <f>(SUM($M$7:M14))/M14</f>
        <v>8</v>
      </c>
      <c r="O14" s="304">
        <f t="shared" si="2"/>
        <v>3</v>
      </c>
      <c r="P14" s="305">
        <f t="shared" si="3"/>
        <v>3</v>
      </c>
      <c r="Q14" s="304">
        <f t="shared" si="4"/>
        <v>0</v>
      </c>
      <c r="R14" s="344" t="e">
        <f>SUM($Q$7:Q14)/Q14</f>
        <v>#DIV/0!</v>
      </c>
      <c r="S14" s="304" t="e">
        <f t="shared" si="5"/>
        <v>#DIV/0!</v>
      </c>
      <c r="T14" s="307" t="e">
        <f t="shared" si="6"/>
        <v>#DIV/0!</v>
      </c>
    </row>
    <row r="15" spans="1:28" ht="15" customHeight="1" x14ac:dyDescent="0.25">
      <c r="A15" s="109">
        <v>9</v>
      </c>
      <c r="B15" s="256">
        <f t="shared" si="0"/>
        <v>1</v>
      </c>
      <c r="C15" s="121"/>
      <c r="D15" s="114" t="e">
        <f>VLOOKUP(C15,FSGT_F_M_Inscr!$B$7:$K$42,2,FALSE)</f>
        <v>#N/A</v>
      </c>
      <c r="E15" s="114" t="e">
        <f>VLOOKUP(C15,FSGT_F_M_Inscr!$B$7:$K$42,3,FALSE)</f>
        <v>#N/A</v>
      </c>
      <c r="F15" s="114" t="e">
        <f>VLOOKUP(C15,FSGT_F_M_Inscr!$B$7:$K$42,4,FALSE)</f>
        <v>#N/A</v>
      </c>
      <c r="G15" s="114" t="e">
        <f>VLOOKUP(C15,FSGT_F_M_Inscr!$B$7:$K$42,5,FALSE)</f>
        <v>#N/A</v>
      </c>
      <c r="H15" s="114" t="e">
        <f>VLOOKUP(C15,FSGT_F_M_Inscr!$B$7:$K$42,6,FALSE)</f>
        <v>#N/A</v>
      </c>
      <c r="I15" s="114" t="e">
        <f>VLOOKUP(C15,FSGT_F_M_Inscr!$B$7:$K$42,7,FALSE)</f>
        <v>#N/A</v>
      </c>
      <c r="J15" s="114" t="e">
        <f>VLOOKUP(C15,FSGT_F_M_Inscr!$B$7:$K$42,8,FALSE)</f>
        <v>#N/A</v>
      </c>
      <c r="K15" s="346" t="e">
        <f>VLOOKUP(C15,FSGT_F_M_Inscr!$B$7:$K$42,9,FALSE)</f>
        <v>#N/A</v>
      </c>
      <c r="L15" s="213"/>
      <c r="M15" s="262" t="e">
        <f t="shared" si="7"/>
        <v>#N/A</v>
      </c>
      <c r="N15" s="344" t="e">
        <f>(SUM($M$7:M15))/M15</f>
        <v>#N/A</v>
      </c>
      <c r="O15" s="304" t="e">
        <f t="shared" si="2"/>
        <v>#N/A</v>
      </c>
      <c r="P15" s="305" t="e">
        <f t="shared" si="3"/>
        <v>#N/A</v>
      </c>
      <c r="Q15" s="304" t="e">
        <f t="shared" si="4"/>
        <v>#N/A</v>
      </c>
      <c r="R15" s="344" t="e">
        <f>SUM($Q$7:Q15)/Q15</f>
        <v>#N/A</v>
      </c>
      <c r="S15" s="304" t="e">
        <f t="shared" si="5"/>
        <v>#N/A</v>
      </c>
      <c r="T15" s="307" t="e">
        <f t="shared" si="6"/>
        <v>#N/A</v>
      </c>
    </row>
    <row r="16" spans="1:28" ht="15" customHeight="1" x14ac:dyDescent="0.25">
      <c r="A16" s="109">
        <v>10</v>
      </c>
      <c r="B16" s="256">
        <f t="shared" si="0"/>
        <v>1</v>
      </c>
      <c r="C16" s="121"/>
      <c r="D16" s="114" t="e">
        <f>VLOOKUP(C16,FSGT_F_M_Inscr!$B$7:$K$42,2,FALSE)</f>
        <v>#N/A</v>
      </c>
      <c r="E16" s="114" t="e">
        <f>VLOOKUP(C16,FSGT_F_M_Inscr!$B$7:$K$42,3,FALSE)</f>
        <v>#N/A</v>
      </c>
      <c r="F16" s="114" t="e">
        <f>VLOOKUP(C16,FSGT_F_M_Inscr!$B$7:$K$42,4,FALSE)</f>
        <v>#N/A</v>
      </c>
      <c r="G16" s="114" t="e">
        <f>VLOOKUP(C16,FSGT_F_M_Inscr!$B$7:$K$42,5,FALSE)</f>
        <v>#N/A</v>
      </c>
      <c r="H16" s="114" t="e">
        <f>VLOOKUP(C16,FSGT_F_M_Inscr!$B$7:$K$42,6,FALSE)</f>
        <v>#N/A</v>
      </c>
      <c r="I16" s="114" t="e">
        <f>VLOOKUP(C16,FSGT_F_M_Inscr!$B$7:$K$42,7,FALSE)</f>
        <v>#N/A</v>
      </c>
      <c r="J16" s="114" t="e">
        <f>VLOOKUP(C16,FSGT_F_M_Inscr!$B$7:$K$42,8,FALSE)</f>
        <v>#N/A</v>
      </c>
      <c r="K16" s="346" t="e">
        <f>VLOOKUP(C16,FSGT_F_M_Inscr!$B$7:$K$42,9,FALSE)</f>
        <v>#N/A</v>
      </c>
      <c r="L16" s="213"/>
      <c r="M16" s="262" t="e">
        <f t="shared" si="7"/>
        <v>#N/A</v>
      </c>
      <c r="N16" s="344" t="e">
        <f>(SUM($M$7:M16))/M16</f>
        <v>#N/A</v>
      </c>
      <c r="O16" s="304" t="e">
        <f t="shared" si="2"/>
        <v>#N/A</v>
      </c>
      <c r="P16" s="305" t="e">
        <f t="shared" si="3"/>
        <v>#N/A</v>
      </c>
      <c r="Q16" s="304" t="e">
        <f t="shared" si="4"/>
        <v>#N/A</v>
      </c>
      <c r="R16" s="344" t="e">
        <f>SUM($Q$7:Q16)/Q16</f>
        <v>#N/A</v>
      </c>
      <c r="S16" s="304" t="e">
        <f t="shared" si="5"/>
        <v>#N/A</v>
      </c>
      <c r="T16" s="307" t="e">
        <f t="shared" si="6"/>
        <v>#N/A</v>
      </c>
    </row>
    <row r="17" spans="1:20" x14ac:dyDescent="0.25">
      <c r="A17" s="109">
        <v>11</v>
      </c>
      <c r="B17" s="256">
        <f t="shared" si="0"/>
        <v>1</v>
      </c>
      <c r="C17" s="121"/>
      <c r="D17" s="114" t="e">
        <f>VLOOKUP(C17,FSGT_F_M_Inscr!$B$7:$K$42,2,FALSE)</f>
        <v>#N/A</v>
      </c>
      <c r="E17" s="114" t="e">
        <f>VLOOKUP(C17,FSGT_F_M_Inscr!$B$7:$K$42,3,FALSE)</f>
        <v>#N/A</v>
      </c>
      <c r="F17" s="114" t="e">
        <f>VLOOKUP(C17,FSGT_F_M_Inscr!$B$7:$K$42,4,FALSE)</f>
        <v>#N/A</v>
      </c>
      <c r="G17" s="114" t="e">
        <f>VLOOKUP(C17,FSGT_F_M_Inscr!$B$7:$K$42,5,FALSE)</f>
        <v>#N/A</v>
      </c>
      <c r="H17" s="114" t="e">
        <f>VLOOKUP(C17,FSGT_F_M_Inscr!$B$7:$K$42,6,FALSE)</f>
        <v>#N/A</v>
      </c>
      <c r="I17" s="114" t="e">
        <f>VLOOKUP(C17,FSGT_F_M_Inscr!$B$7:$K$42,7,FALSE)</f>
        <v>#N/A</v>
      </c>
      <c r="J17" s="114" t="e">
        <f>VLOOKUP(C17,FSGT_F_M_Inscr!$B$7:$K$42,8,FALSE)</f>
        <v>#N/A</v>
      </c>
      <c r="K17" s="346" t="e">
        <f>VLOOKUP(C17,FSGT_F_M_Inscr!$B$7:$K$42,9,FALSE)</f>
        <v>#N/A</v>
      </c>
      <c r="L17" s="213"/>
      <c r="M17" s="262" t="e">
        <f t="shared" si="7"/>
        <v>#N/A</v>
      </c>
      <c r="N17" s="344" t="e">
        <f>(SUM($M$7:M17))/M17</f>
        <v>#N/A</v>
      </c>
      <c r="O17" s="304" t="e">
        <f t="shared" si="2"/>
        <v>#N/A</v>
      </c>
      <c r="P17" s="305" t="e">
        <f t="shared" si="3"/>
        <v>#N/A</v>
      </c>
      <c r="Q17" s="304" t="e">
        <f t="shared" si="4"/>
        <v>#N/A</v>
      </c>
      <c r="R17" s="344" t="e">
        <f>SUM($Q$7:Q17)/Q17</f>
        <v>#N/A</v>
      </c>
      <c r="S17" s="304" t="e">
        <f t="shared" si="5"/>
        <v>#N/A</v>
      </c>
      <c r="T17" s="307" t="e">
        <f t="shared" si="6"/>
        <v>#N/A</v>
      </c>
    </row>
    <row r="18" spans="1:20" x14ac:dyDescent="0.25">
      <c r="A18" s="109">
        <v>12</v>
      </c>
      <c r="B18" s="256">
        <f t="shared" si="0"/>
        <v>1</v>
      </c>
      <c r="C18" s="121"/>
      <c r="D18" s="114" t="e">
        <f>VLOOKUP(C18,FSGT_F_M_Inscr!$B$7:$K$42,2,FALSE)</f>
        <v>#N/A</v>
      </c>
      <c r="E18" s="114" t="e">
        <f>VLOOKUP(C18,FSGT_F_M_Inscr!$B$7:$K$42,3,FALSE)</f>
        <v>#N/A</v>
      </c>
      <c r="F18" s="114" t="e">
        <f>VLOOKUP(C18,FSGT_F_M_Inscr!$B$7:$K$42,4,FALSE)</f>
        <v>#N/A</v>
      </c>
      <c r="G18" s="114" t="e">
        <f>VLOOKUP(C18,FSGT_F_M_Inscr!$B$7:$K$42,5,FALSE)</f>
        <v>#N/A</v>
      </c>
      <c r="H18" s="114" t="e">
        <f>VLOOKUP(C18,FSGT_F_M_Inscr!$B$7:$K$42,6,FALSE)</f>
        <v>#N/A</v>
      </c>
      <c r="I18" s="114" t="e">
        <f>VLOOKUP(C18,FSGT_F_M_Inscr!$B$7:$K$42,7,FALSE)</f>
        <v>#N/A</v>
      </c>
      <c r="J18" s="114" t="e">
        <f>VLOOKUP(C18,FSGT_F_M_Inscr!$B$7:$K$42,8,FALSE)</f>
        <v>#N/A</v>
      </c>
      <c r="K18" s="346" t="e">
        <f>VLOOKUP(C18,FSGT_F_M_Inscr!$B$7:$K$42,9,FALSE)</f>
        <v>#N/A</v>
      </c>
      <c r="L18" s="213"/>
      <c r="M18" s="262" t="e">
        <f t="shared" si="7"/>
        <v>#N/A</v>
      </c>
      <c r="N18" s="344" t="e">
        <f>(SUM($M$7:M18))/M18</f>
        <v>#N/A</v>
      </c>
      <c r="O18" s="304" t="e">
        <f t="shared" si="2"/>
        <v>#N/A</v>
      </c>
      <c r="P18" s="305" t="e">
        <f t="shared" si="3"/>
        <v>#N/A</v>
      </c>
      <c r="Q18" s="304" t="e">
        <f t="shared" si="4"/>
        <v>#N/A</v>
      </c>
      <c r="R18" s="344" t="e">
        <f>SUM($Q$7:Q18)/Q18</f>
        <v>#N/A</v>
      </c>
      <c r="S18" s="304" t="e">
        <f t="shared" si="5"/>
        <v>#N/A</v>
      </c>
      <c r="T18" s="307" t="e">
        <f t="shared" si="6"/>
        <v>#N/A</v>
      </c>
    </row>
    <row r="19" spans="1:20" x14ac:dyDescent="0.25">
      <c r="A19" s="109">
        <v>13</v>
      </c>
      <c r="B19" s="256">
        <f t="shared" si="0"/>
        <v>1</v>
      </c>
      <c r="C19" s="121"/>
      <c r="D19" s="114" t="e">
        <f>VLOOKUP(C19,FSGT_F_M_Inscr!$B$7:$K$42,2,FALSE)</f>
        <v>#N/A</v>
      </c>
      <c r="E19" s="114" t="e">
        <f>VLOOKUP(C19,FSGT_F_M_Inscr!$B$7:$K$42,3,FALSE)</f>
        <v>#N/A</v>
      </c>
      <c r="F19" s="114" t="e">
        <f>VLOOKUP(C19,FSGT_F_M_Inscr!$B$7:$K$42,4,FALSE)</f>
        <v>#N/A</v>
      </c>
      <c r="G19" s="114" t="e">
        <f>VLOOKUP(C19,FSGT_F_M_Inscr!$B$7:$K$42,5,FALSE)</f>
        <v>#N/A</v>
      </c>
      <c r="H19" s="114" t="e">
        <f>VLOOKUP(C19,FSGT_F_M_Inscr!$B$7:$K$42,6,FALSE)</f>
        <v>#N/A</v>
      </c>
      <c r="I19" s="114" t="e">
        <f>VLOOKUP(C19,FSGT_F_M_Inscr!$B$7:$K$42,7,FALSE)</f>
        <v>#N/A</v>
      </c>
      <c r="J19" s="114" t="e">
        <f>VLOOKUP(C19,FSGT_F_M_Inscr!$B$7:$K$42,8,FALSE)</f>
        <v>#N/A</v>
      </c>
      <c r="K19" s="346" t="e">
        <f>VLOOKUP(C19,FSGT_F_M_Inscr!$B$7:$K$42,9,FALSE)</f>
        <v>#N/A</v>
      </c>
      <c r="L19" s="213"/>
      <c r="M19" s="262" t="e">
        <f t="shared" si="7"/>
        <v>#N/A</v>
      </c>
      <c r="N19" s="344" t="e">
        <f>(SUM($M$7:M19))/M19</f>
        <v>#N/A</v>
      </c>
      <c r="O19" s="304" t="e">
        <f t="shared" si="2"/>
        <v>#N/A</v>
      </c>
      <c r="P19" s="305" t="e">
        <f t="shared" si="3"/>
        <v>#N/A</v>
      </c>
      <c r="Q19" s="304" t="e">
        <f t="shared" si="4"/>
        <v>#N/A</v>
      </c>
      <c r="R19" s="344" t="e">
        <f>SUM($Q$7:Q19)/Q19</f>
        <v>#N/A</v>
      </c>
      <c r="S19" s="304" t="e">
        <f t="shared" si="5"/>
        <v>#N/A</v>
      </c>
      <c r="T19" s="307" t="e">
        <f t="shared" si="6"/>
        <v>#N/A</v>
      </c>
    </row>
    <row r="20" spans="1:20" x14ac:dyDescent="0.25">
      <c r="A20" s="109">
        <v>14</v>
      </c>
      <c r="B20" s="256">
        <f t="shared" si="0"/>
        <v>1</v>
      </c>
      <c r="C20" s="121"/>
      <c r="D20" s="114" t="e">
        <f>VLOOKUP(C20,FSGT_F_M_Inscr!$B$7:$K$42,2,FALSE)</f>
        <v>#N/A</v>
      </c>
      <c r="E20" s="114" t="e">
        <f>VLOOKUP(C20,FSGT_F_M_Inscr!$B$7:$K$42,3,FALSE)</f>
        <v>#N/A</v>
      </c>
      <c r="F20" s="114" t="e">
        <f>VLOOKUP(C20,FSGT_F_M_Inscr!$B$7:$K$42,4,FALSE)</f>
        <v>#N/A</v>
      </c>
      <c r="G20" s="114" t="e">
        <f>VLOOKUP(C20,FSGT_F_M_Inscr!$B$7:$K$42,5,FALSE)</f>
        <v>#N/A</v>
      </c>
      <c r="H20" s="114" t="e">
        <f>VLOOKUP(C20,FSGT_F_M_Inscr!$B$7:$K$42,6,FALSE)</f>
        <v>#N/A</v>
      </c>
      <c r="I20" s="114" t="e">
        <f>VLOOKUP(C20,FSGT_F_M_Inscr!$B$7:$K$42,7,FALSE)</f>
        <v>#N/A</v>
      </c>
      <c r="J20" s="114" t="e">
        <f>VLOOKUP(C20,FSGT_F_M_Inscr!$B$7:$K$42,8,FALSE)</f>
        <v>#N/A</v>
      </c>
      <c r="K20" s="346" t="e">
        <f>VLOOKUP(C20,FSGT_F_M_Inscr!$B$7:$K$42,9,FALSE)</f>
        <v>#N/A</v>
      </c>
      <c r="L20" s="213"/>
      <c r="M20" s="262" t="e">
        <f t="shared" si="7"/>
        <v>#N/A</v>
      </c>
      <c r="N20" s="344" t="e">
        <f>(SUM($M$7:M20))/M20</f>
        <v>#N/A</v>
      </c>
      <c r="O20" s="304" t="e">
        <f t="shared" si="2"/>
        <v>#N/A</v>
      </c>
      <c r="P20" s="305" t="e">
        <f t="shared" si="3"/>
        <v>#N/A</v>
      </c>
      <c r="Q20" s="304" t="e">
        <f t="shared" si="4"/>
        <v>#N/A</v>
      </c>
      <c r="R20" s="344" t="e">
        <f>SUM($Q$7:Q20)/Q20</f>
        <v>#N/A</v>
      </c>
      <c r="S20" s="304" t="e">
        <f t="shared" si="5"/>
        <v>#N/A</v>
      </c>
      <c r="T20" s="307" t="e">
        <f t="shared" si="6"/>
        <v>#N/A</v>
      </c>
    </row>
    <row r="21" spans="1:20" x14ac:dyDescent="0.25">
      <c r="A21" s="109">
        <v>15</v>
      </c>
      <c r="B21" s="256">
        <f t="shared" si="0"/>
        <v>1</v>
      </c>
      <c r="C21" s="121"/>
      <c r="D21" s="114" t="e">
        <f>VLOOKUP(C21,FSGT_F_M_Inscr!$B$7:$K$42,2,FALSE)</f>
        <v>#N/A</v>
      </c>
      <c r="E21" s="114" t="e">
        <f>VLOOKUP(C21,FSGT_F_M_Inscr!$B$7:$K$42,3,FALSE)</f>
        <v>#N/A</v>
      </c>
      <c r="F21" s="114" t="e">
        <f>VLOOKUP(C21,FSGT_F_M_Inscr!$B$7:$K$42,4,FALSE)</f>
        <v>#N/A</v>
      </c>
      <c r="G21" s="114" t="e">
        <f>VLOOKUP(C21,FSGT_F_M_Inscr!$B$7:$K$42,5,FALSE)</f>
        <v>#N/A</v>
      </c>
      <c r="H21" s="114" t="e">
        <f>VLOOKUP(C21,FSGT_F_M_Inscr!$B$7:$K$42,6,FALSE)</f>
        <v>#N/A</v>
      </c>
      <c r="I21" s="114" t="e">
        <f>VLOOKUP(C21,FSGT_F_M_Inscr!$B$7:$K$42,7,FALSE)</f>
        <v>#N/A</v>
      </c>
      <c r="J21" s="114" t="e">
        <f>VLOOKUP(C21,FSGT_F_M_Inscr!$B$7:$K$42,8,FALSE)</f>
        <v>#N/A</v>
      </c>
      <c r="K21" s="346" t="e">
        <f>VLOOKUP(C21,FSGT_F_M_Inscr!$B$7:$K$42,9,FALSE)</f>
        <v>#N/A</v>
      </c>
      <c r="L21" s="213"/>
      <c r="M21" s="262" t="e">
        <f t="shared" si="7"/>
        <v>#N/A</v>
      </c>
      <c r="N21" s="344" t="e">
        <f>(SUM($M$7:M21))/M21</f>
        <v>#N/A</v>
      </c>
      <c r="O21" s="304" t="e">
        <f t="shared" si="2"/>
        <v>#N/A</v>
      </c>
      <c r="P21" s="305" t="e">
        <f t="shared" si="3"/>
        <v>#N/A</v>
      </c>
      <c r="Q21" s="304" t="e">
        <f t="shared" si="4"/>
        <v>#N/A</v>
      </c>
      <c r="R21" s="344" t="e">
        <f>SUM($Q$7:Q21)/Q21</f>
        <v>#N/A</v>
      </c>
      <c r="S21" s="304" t="e">
        <f t="shared" si="5"/>
        <v>#N/A</v>
      </c>
      <c r="T21" s="307" t="e">
        <f t="shared" si="6"/>
        <v>#N/A</v>
      </c>
    </row>
    <row r="22" spans="1:20" x14ac:dyDescent="0.25">
      <c r="A22" s="109">
        <v>16</v>
      </c>
      <c r="B22" s="256">
        <f t="shared" si="0"/>
        <v>1</v>
      </c>
      <c r="C22" s="121"/>
      <c r="D22" s="114" t="e">
        <f>VLOOKUP(C22,FSGT_F_M_Inscr!$B$7:$K$42,2,FALSE)</f>
        <v>#N/A</v>
      </c>
      <c r="E22" s="114" t="e">
        <f>VLOOKUP(C22,FSGT_F_M_Inscr!$B$7:$K$42,3,FALSE)</f>
        <v>#N/A</v>
      </c>
      <c r="F22" s="114" t="e">
        <f>VLOOKUP(C22,FSGT_F_M_Inscr!$B$7:$K$42,4,FALSE)</f>
        <v>#N/A</v>
      </c>
      <c r="G22" s="114" t="e">
        <f>VLOOKUP(C22,FSGT_F_M_Inscr!$B$7:$K$42,5,FALSE)</f>
        <v>#N/A</v>
      </c>
      <c r="H22" s="114" t="e">
        <f>VLOOKUP(C22,FSGT_F_M_Inscr!$B$7:$K$42,6,FALSE)</f>
        <v>#N/A</v>
      </c>
      <c r="I22" s="114" t="e">
        <f>VLOOKUP(C22,FSGT_F_M_Inscr!$B$7:$K$42,7,FALSE)</f>
        <v>#N/A</v>
      </c>
      <c r="J22" s="114" t="e">
        <f>VLOOKUP(C22,FSGT_F_M_Inscr!$B$7:$K$42,8,FALSE)</f>
        <v>#N/A</v>
      </c>
      <c r="K22" s="346" t="e">
        <f>VLOOKUP(C22,FSGT_F_M_Inscr!$B$7:$K$42,9,FALSE)</f>
        <v>#N/A</v>
      </c>
      <c r="L22" s="213"/>
      <c r="M22" s="262" t="e">
        <f t="shared" si="7"/>
        <v>#N/A</v>
      </c>
      <c r="N22" s="344" t="e">
        <f>(SUM($M$7:M22))/M22</f>
        <v>#N/A</v>
      </c>
      <c r="O22" s="304" t="e">
        <f t="shared" si="2"/>
        <v>#N/A</v>
      </c>
      <c r="P22" s="305" t="e">
        <f t="shared" si="3"/>
        <v>#N/A</v>
      </c>
      <c r="Q22" s="304" t="e">
        <f t="shared" si="4"/>
        <v>#N/A</v>
      </c>
      <c r="R22" s="344" t="e">
        <f>SUM($Q$7:Q22)/Q22</f>
        <v>#N/A</v>
      </c>
      <c r="S22" s="304" t="e">
        <f t="shared" si="5"/>
        <v>#N/A</v>
      </c>
      <c r="T22" s="307" t="e">
        <f t="shared" si="6"/>
        <v>#N/A</v>
      </c>
    </row>
    <row r="23" spans="1:20" x14ac:dyDescent="0.25">
      <c r="A23" s="109">
        <v>17</v>
      </c>
      <c r="B23" s="256">
        <f t="shared" si="0"/>
        <v>1</v>
      </c>
      <c r="C23" s="121"/>
      <c r="D23" s="114" t="e">
        <f>VLOOKUP(C23,FSGT_F_M_Inscr!$B$7:$K$42,2,FALSE)</f>
        <v>#N/A</v>
      </c>
      <c r="E23" s="114" t="e">
        <f>VLOOKUP(C23,FSGT_F_M_Inscr!$B$7:$K$42,3,FALSE)</f>
        <v>#N/A</v>
      </c>
      <c r="F23" s="114" t="e">
        <f>VLOOKUP(C23,FSGT_F_M_Inscr!$B$7:$K$42,4,FALSE)</f>
        <v>#N/A</v>
      </c>
      <c r="G23" s="114" t="e">
        <f>VLOOKUP(C23,FSGT_F_M_Inscr!$B$7:$K$42,5,FALSE)</f>
        <v>#N/A</v>
      </c>
      <c r="H23" s="114" t="e">
        <f>VLOOKUP(C23,FSGT_F_M_Inscr!$B$7:$K$42,6,FALSE)</f>
        <v>#N/A</v>
      </c>
      <c r="I23" s="114" t="e">
        <f>VLOOKUP(C23,FSGT_F_M_Inscr!$B$7:$K$42,7,FALSE)</f>
        <v>#N/A</v>
      </c>
      <c r="J23" s="114" t="e">
        <f>VLOOKUP(C23,FSGT_F_M_Inscr!$B$7:$K$42,8,FALSE)</f>
        <v>#N/A</v>
      </c>
      <c r="K23" s="346" t="e">
        <f>VLOOKUP(C23,FSGT_F_M_Inscr!$B$7:$K$42,9,FALSE)</f>
        <v>#N/A</v>
      </c>
      <c r="L23" s="213"/>
      <c r="M23" s="262" t="e">
        <f t="shared" si="7"/>
        <v>#N/A</v>
      </c>
      <c r="N23" s="344" t="e">
        <f>(SUM($M$7:M23))/M23</f>
        <v>#N/A</v>
      </c>
      <c r="O23" s="304" t="e">
        <f t="shared" si="2"/>
        <v>#N/A</v>
      </c>
      <c r="P23" s="305" t="e">
        <f t="shared" si="3"/>
        <v>#N/A</v>
      </c>
      <c r="Q23" s="304" t="e">
        <f t="shared" si="4"/>
        <v>#N/A</v>
      </c>
      <c r="R23" s="344" t="e">
        <f>SUM($Q$7:Q23)/Q23</f>
        <v>#N/A</v>
      </c>
      <c r="S23" s="304" t="e">
        <f t="shared" si="5"/>
        <v>#N/A</v>
      </c>
      <c r="T23" s="307" t="e">
        <f t="shared" si="6"/>
        <v>#N/A</v>
      </c>
    </row>
    <row r="24" spans="1:20" x14ac:dyDescent="0.25">
      <c r="A24" s="109">
        <v>18</v>
      </c>
      <c r="B24" s="256">
        <f t="shared" si="0"/>
        <v>1</v>
      </c>
      <c r="C24" s="121"/>
      <c r="D24" s="114" t="e">
        <f>VLOOKUP(C24,FSGT_F_M_Inscr!$B$7:$K$42,2,FALSE)</f>
        <v>#N/A</v>
      </c>
      <c r="E24" s="114" t="e">
        <f>VLOOKUP(C24,FSGT_F_M_Inscr!$B$7:$K$42,3,FALSE)</f>
        <v>#N/A</v>
      </c>
      <c r="F24" s="114" t="e">
        <f>VLOOKUP(C24,FSGT_F_M_Inscr!$B$7:$K$42,4,FALSE)</f>
        <v>#N/A</v>
      </c>
      <c r="G24" s="114" t="e">
        <f>VLOOKUP(C24,FSGT_F_M_Inscr!$B$7:$K$42,5,FALSE)</f>
        <v>#N/A</v>
      </c>
      <c r="H24" s="114" t="e">
        <f>VLOOKUP(C24,FSGT_F_M_Inscr!$B$7:$K$42,6,FALSE)</f>
        <v>#N/A</v>
      </c>
      <c r="I24" s="114" t="e">
        <f>VLOOKUP(C24,FSGT_F_M_Inscr!$B$7:$K$42,7,FALSE)</f>
        <v>#N/A</v>
      </c>
      <c r="J24" s="114" t="e">
        <f>VLOOKUP(C24,FSGT_F_M_Inscr!$B$7:$K$42,8,FALSE)</f>
        <v>#N/A</v>
      </c>
      <c r="K24" s="346" t="e">
        <f>VLOOKUP(C24,FSGT_F_M_Inscr!$B$7:$K$42,9,FALSE)</f>
        <v>#N/A</v>
      </c>
      <c r="L24" s="213"/>
      <c r="M24" s="262" t="e">
        <f t="shared" si="7"/>
        <v>#N/A</v>
      </c>
      <c r="N24" s="344" t="e">
        <f>(SUM($M$7:M24))/M24</f>
        <v>#N/A</v>
      </c>
      <c r="O24" s="304" t="e">
        <f t="shared" si="2"/>
        <v>#N/A</v>
      </c>
      <c r="P24" s="305" t="e">
        <f t="shared" si="3"/>
        <v>#N/A</v>
      </c>
      <c r="Q24" s="304" t="e">
        <f t="shared" si="4"/>
        <v>#N/A</v>
      </c>
      <c r="R24" s="344" t="e">
        <f>SUM($Q$7:Q24)/Q24</f>
        <v>#N/A</v>
      </c>
      <c r="S24" s="304" t="e">
        <f t="shared" si="5"/>
        <v>#N/A</v>
      </c>
      <c r="T24" s="307" t="e">
        <f t="shared" si="6"/>
        <v>#N/A</v>
      </c>
    </row>
    <row r="25" spans="1:20" x14ac:dyDescent="0.25">
      <c r="A25" s="109">
        <v>19</v>
      </c>
      <c r="B25" s="256">
        <f t="shared" si="0"/>
        <v>1</v>
      </c>
      <c r="C25" s="121"/>
      <c r="D25" s="114" t="e">
        <f>VLOOKUP(C25,FSGT_F_M_Inscr!$B$7:$K$42,2,FALSE)</f>
        <v>#N/A</v>
      </c>
      <c r="E25" s="114" t="e">
        <f>VLOOKUP(C25,FSGT_F_M_Inscr!$B$7:$K$42,3,FALSE)</f>
        <v>#N/A</v>
      </c>
      <c r="F25" s="114" t="e">
        <f>VLOOKUP(C25,FSGT_F_M_Inscr!$B$7:$K$42,4,FALSE)</f>
        <v>#N/A</v>
      </c>
      <c r="G25" s="114" t="e">
        <f>VLOOKUP(C25,FSGT_F_M_Inscr!$B$7:$K$42,5,FALSE)</f>
        <v>#N/A</v>
      </c>
      <c r="H25" s="114" t="e">
        <f>VLOOKUP(C25,FSGT_F_M_Inscr!$B$7:$K$42,6,FALSE)</f>
        <v>#N/A</v>
      </c>
      <c r="I25" s="114" t="e">
        <f>VLOOKUP(C25,FSGT_F_M_Inscr!$B$7:$K$42,7,FALSE)</f>
        <v>#N/A</v>
      </c>
      <c r="J25" s="114" t="e">
        <f>VLOOKUP(C25,FSGT_F_M_Inscr!$B$7:$K$42,8,FALSE)</f>
        <v>#N/A</v>
      </c>
      <c r="K25" s="346" t="e">
        <f>VLOOKUP(C25,FSGT_F_M_Inscr!$B$7:$K$42,9,FALSE)</f>
        <v>#N/A</v>
      </c>
      <c r="L25" s="213"/>
      <c r="M25" s="262" t="e">
        <f t="shared" si="7"/>
        <v>#N/A</v>
      </c>
      <c r="N25" s="344" t="e">
        <f>(SUM($M$7:M25))/M25</f>
        <v>#N/A</v>
      </c>
      <c r="O25" s="304" t="e">
        <f t="shared" si="2"/>
        <v>#N/A</v>
      </c>
      <c r="P25" s="305" t="e">
        <f t="shared" si="3"/>
        <v>#N/A</v>
      </c>
      <c r="Q25" s="304" t="e">
        <f t="shared" si="4"/>
        <v>#N/A</v>
      </c>
      <c r="R25" s="344" t="e">
        <f>SUM($Q$7:Q25)/Q25</f>
        <v>#N/A</v>
      </c>
      <c r="S25" s="304" t="e">
        <f t="shared" si="5"/>
        <v>#N/A</v>
      </c>
      <c r="T25" s="307" t="e">
        <f t="shared" si="6"/>
        <v>#N/A</v>
      </c>
    </row>
    <row r="26" spans="1:20" x14ac:dyDescent="0.25">
      <c r="A26" s="109">
        <v>20</v>
      </c>
      <c r="B26" s="256">
        <f t="shared" si="0"/>
        <v>1</v>
      </c>
      <c r="C26" s="121"/>
      <c r="D26" s="114" t="e">
        <f>VLOOKUP(C26,FSGT_F_M_Inscr!$B$7:$K$42,2,FALSE)</f>
        <v>#N/A</v>
      </c>
      <c r="E26" s="114" t="e">
        <f>VLOOKUP(C26,FSGT_F_M_Inscr!$B$7:$K$42,3,FALSE)</f>
        <v>#N/A</v>
      </c>
      <c r="F26" s="114" t="e">
        <f>VLOOKUP(C26,FSGT_F_M_Inscr!$B$7:$K$42,4,FALSE)</f>
        <v>#N/A</v>
      </c>
      <c r="G26" s="114" t="e">
        <f>VLOOKUP(C26,FSGT_F_M_Inscr!$B$7:$K$42,5,FALSE)</f>
        <v>#N/A</v>
      </c>
      <c r="H26" s="114" t="e">
        <f>VLOOKUP(C26,FSGT_F_M_Inscr!$B$7:$K$42,6,FALSE)</f>
        <v>#N/A</v>
      </c>
      <c r="I26" s="114" t="e">
        <f>VLOOKUP(C26,FSGT_F_M_Inscr!$B$7:$K$42,7,FALSE)</f>
        <v>#N/A</v>
      </c>
      <c r="J26" s="114" t="e">
        <f>VLOOKUP(C26,FSGT_F_M_Inscr!$B$7:$K$42,8,FALSE)</f>
        <v>#N/A</v>
      </c>
      <c r="K26" s="346" t="e">
        <f>VLOOKUP(C26,FSGT_F_M_Inscr!$B$7:$K$42,9,FALSE)</f>
        <v>#N/A</v>
      </c>
      <c r="L26" s="213"/>
      <c r="M26" s="262" t="e">
        <f t="shared" si="7"/>
        <v>#N/A</v>
      </c>
      <c r="N26" s="344" t="e">
        <f>(SUM($M$7:M26))/M26</f>
        <v>#N/A</v>
      </c>
      <c r="O26" s="304" t="e">
        <f t="shared" si="2"/>
        <v>#N/A</v>
      </c>
      <c r="P26" s="305" t="e">
        <f t="shared" si="3"/>
        <v>#N/A</v>
      </c>
      <c r="Q26" s="304" t="e">
        <f t="shared" si="4"/>
        <v>#N/A</v>
      </c>
      <c r="R26" s="344" t="e">
        <f>SUM($Q$7:Q26)/Q26</f>
        <v>#N/A</v>
      </c>
      <c r="S26" s="304" t="e">
        <f t="shared" si="5"/>
        <v>#N/A</v>
      </c>
      <c r="T26" s="307" t="e">
        <f t="shared" si="6"/>
        <v>#N/A</v>
      </c>
    </row>
    <row r="27" spans="1:20" x14ac:dyDescent="0.25">
      <c r="A27" s="109">
        <v>21</v>
      </c>
      <c r="B27" s="256">
        <f t="shared" si="0"/>
        <v>1</v>
      </c>
      <c r="C27" s="121"/>
      <c r="D27" s="114" t="e">
        <f>VLOOKUP(C27,FSGT_F_M_Inscr!$B$7:$K$42,2,FALSE)</f>
        <v>#N/A</v>
      </c>
      <c r="E27" s="114" t="e">
        <f>VLOOKUP(C27,FSGT_F_M_Inscr!$B$7:$K$42,3,FALSE)</f>
        <v>#N/A</v>
      </c>
      <c r="F27" s="114" t="e">
        <f>VLOOKUP(C27,FSGT_F_M_Inscr!$B$7:$K$42,4,FALSE)</f>
        <v>#N/A</v>
      </c>
      <c r="G27" s="114" t="e">
        <f>VLOOKUP(C27,FSGT_F_M_Inscr!$B$7:$K$42,5,FALSE)</f>
        <v>#N/A</v>
      </c>
      <c r="H27" s="114" t="e">
        <f>VLOOKUP(C27,FSGT_F_M_Inscr!$B$7:$K$42,6,FALSE)</f>
        <v>#N/A</v>
      </c>
      <c r="I27" s="114" t="e">
        <f>VLOOKUP(C27,FSGT_F_M_Inscr!$B$7:$K$42,7,FALSE)</f>
        <v>#N/A</v>
      </c>
      <c r="J27" s="114" t="e">
        <f>VLOOKUP(C27,FSGT_F_M_Inscr!$B$7:$K$42,8,FALSE)</f>
        <v>#N/A</v>
      </c>
      <c r="K27" s="346" t="e">
        <f>VLOOKUP(C27,FSGT_F_M_Inscr!$B$7:$K$42,9,FALSE)</f>
        <v>#N/A</v>
      </c>
      <c r="L27" s="213"/>
      <c r="M27" s="262" t="e">
        <f t="shared" si="7"/>
        <v>#N/A</v>
      </c>
      <c r="N27" s="344" t="e">
        <f>(SUM($M$7:M27))/M27</f>
        <v>#N/A</v>
      </c>
      <c r="O27" s="304" t="e">
        <f t="shared" si="2"/>
        <v>#N/A</v>
      </c>
      <c r="P27" s="305" t="e">
        <f t="shared" si="3"/>
        <v>#N/A</v>
      </c>
      <c r="Q27" s="304" t="e">
        <f t="shared" si="4"/>
        <v>#N/A</v>
      </c>
      <c r="R27" s="344" t="e">
        <f>SUM($Q$7:Q27)/Q27</f>
        <v>#N/A</v>
      </c>
      <c r="S27" s="304" t="e">
        <f t="shared" si="5"/>
        <v>#N/A</v>
      </c>
      <c r="T27" s="307" t="e">
        <f t="shared" si="6"/>
        <v>#N/A</v>
      </c>
    </row>
    <row r="28" spans="1:20" x14ac:dyDescent="0.25">
      <c r="A28" s="109">
        <v>22</v>
      </c>
      <c r="B28" s="256">
        <f t="shared" si="0"/>
        <v>1</v>
      </c>
      <c r="C28" s="121"/>
      <c r="D28" s="114" t="e">
        <f>VLOOKUP(C28,FSGT_F_M_Inscr!$B$7:$K$42,2,FALSE)</f>
        <v>#N/A</v>
      </c>
      <c r="E28" s="114" t="e">
        <f>VLOOKUP(C28,FSGT_F_M_Inscr!$B$7:$K$42,3,FALSE)</f>
        <v>#N/A</v>
      </c>
      <c r="F28" s="114" t="e">
        <f>VLOOKUP(C28,FSGT_F_M_Inscr!$B$7:$K$42,4,FALSE)</f>
        <v>#N/A</v>
      </c>
      <c r="G28" s="114" t="e">
        <f>VLOOKUP(C28,FSGT_F_M_Inscr!$B$7:$K$42,5,FALSE)</f>
        <v>#N/A</v>
      </c>
      <c r="H28" s="114" t="e">
        <f>VLOOKUP(C28,FSGT_F_M_Inscr!$B$7:$K$42,6,FALSE)</f>
        <v>#N/A</v>
      </c>
      <c r="I28" s="114" t="e">
        <f>VLOOKUP(C28,FSGT_F_M_Inscr!$B$7:$K$42,7,FALSE)</f>
        <v>#N/A</v>
      </c>
      <c r="J28" s="114" t="e">
        <f>VLOOKUP(C28,FSGT_F_M_Inscr!$B$7:$K$42,8,FALSE)</f>
        <v>#N/A</v>
      </c>
      <c r="K28" s="346" t="e">
        <f>VLOOKUP(C28,FSGT_F_M_Inscr!$B$7:$K$42,9,FALSE)</f>
        <v>#N/A</v>
      </c>
      <c r="L28" s="213"/>
      <c r="M28" s="262" t="e">
        <f t="shared" si="7"/>
        <v>#N/A</v>
      </c>
      <c r="N28" s="344" t="e">
        <f>(SUM($M$7:M28))/M28</f>
        <v>#N/A</v>
      </c>
      <c r="O28" s="304" t="e">
        <f t="shared" si="2"/>
        <v>#N/A</v>
      </c>
      <c r="P28" s="305" t="e">
        <f t="shared" si="3"/>
        <v>#N/A</v>
      </c>
      <c r="Q28" s="304" t="e">
        <f t="shared" si="4"/>
        <v>#N/A</v>
      </c>
      <c r="R28" s="344" t="e">
        <f>SUM($Q$7:Q28)/Q28</f>
        <v>#N/A</v>
      </c>
      <c r="S28" s="304" t="e">
        <f t="shared" si="5"/>
        <v>#N/A</v>
      </c>
      <c r="T28" s="307" t="e">
        <f t="shared" si="6"/>
        <v>#N/A</v>
      </c>
    </row>
    <row r="29" spans="1:20" x14ac:dyDescent="0.25">
      <c r="A29" s="109">
        <v>23</v>
      </c>
      <c r="B29" s="256">
        <f t="shared" si="0"/>
        <v>1</v>
      </c>
      <c r="C29" s="121"/>
      <c r="D29" s="114" t="e">
        <f>VLOOKUP(C29,FSGT_F_M_Inscr!$B$7:$K$42,2,FALSE)</f>
        <v>#N/A</v>
      </c>
      <c r="E29" s="114" t="e">
        <f>VLOOKUP(C29,FSGT_F_M_Inscr!$B$7:$K$42,3,FALSE)</f>
        <v>#N/A</v>
      </c>
      <c r="F29" s="114" t="e">
        <f>VLOOKUP(C29,FSGT_F_M_Inscr!$B$7:$K$42,4,FALSE)</f>
        <v>#N/A</v>
      </c>
      <c r="G29" s="114" t="e">
        <f>VLOOKUP(C29,FSGT_F_M_Inscr!$B$7:$K$42,5,FALSE)</f>
        <v>#N/A</v>
      </c>
      <c r="H29" s="114" t="e">
        <f>VLOOKUP(C29,FSGT_F_M_Inscr!$B$7:$K$42,6,FALSE)</f>
        <v>#N/A</v>
      </c>
      <c r="I29" s="114" t="e">
        <f>VLOOKUP(C29,FSGT_F_M_Inscr!$B$7:$K$42,7,FALSE)</f>
        <v>#N/A</v>
      </c>
      <c r="J29" s="114" t="e">
        <f>VLOOKUP(C29,FSGT_F_M_Inscr!$B$7:$K$42,8,FALSE)</f>
        <v>#N/A</v>
      </c>
      <c r="K29" s="346" t="e">
        <f>VLOOKUP(C29,FSGT_F_M_Inscr!$B$7:$K$42,9,FALSE)</f>
        <v>#N/A</v>
      </c>
      <c r="L29" s="213"/>
      <c r="M29" s="262" t="e">
        <f t="shared" si="7"/>
        <v>#N/A</v>
      </c>
      <c r="N29" s="344" t="e">
        <f>(SUM($M$7:M29))/M29</f>
        <v>#N/A</v>
      </c>
      <c r="O29" s="304" t="e">
        <f t="shared" si="2"/>
        <v>#N/A</v>
      </c>
      <c r="P29" s="305" t="e">
        <f t="shared" si="3"/>
        <v>#N/A</v>
      </c>
      <c r="Q29" s="304" t="e">
        <f t="shared" si="4"/>
        <v>#N/A</v>
      </c>
      <c r="R29" s="344" t="e">
        <f>SUM($Q$7:Q29)/Q29</f>
        <v>#N/A</v>
      </c>
      <c r="S29" s="304" t="e">
        <f t="shared" si="5"/>
        <v>#N/A</v>
      </c>
      <c r="T29" s="307" t="e">
        <f t="shared" si="6"/>
        <v>#N/A</v>
      </c>
    </row>
    <row r="30" spans="1:20" x14ac:dyDescent="0.25">
      <c r="A30" s="109">
        <v>24</v>
      </c>
      <c r="B30" s="256">
        <f t="shared" si="0"/>
        <v>1</v>
      </c>
      <c r="C30" s="121"/>
      <c r="D30" s="114" t="e">
        <f>VLOOKUP(C30,FSGT_F_M_Inscr!$B$7:$K$42,2,FALSE)</f>
        <v>#N/A</v>
      </c>
      <c r="E30" s="114" t="e">
        <f>VLOOKUP(C30,FSGT_F_M_Inscr!$B$7:$K$42,3,FALSE)</f>
        <v>#N/A</v>
      </c>
      <c r="F30" s="114" t="e">
        <f>VLOOKUP(C30,FSGT_F_M_Inscr!$B$7:$K$42,4,FALSE)</f>
        <v>#N/A</v>
      </c>
      <c r="G30" s="114" t="e">
        <f>VLOOKUP(C30,FSGT_F_M_Inscr!$B$7:$K$42,5,FALSE)</f>
        <v>#N/A</v>
      </c>
      <c r="H30" s="114" t="e">
        <f>VLOOKUP(C30,FSGT_F_M_Inscr!$B$7:$K$42,6,FALSE)</f>
        <v>#N/A</v>
      </c>
      <c r="I30" s="114" t="e">
        <f>VLOOKUP(C30,FSGT_F_M_Inscr!$B$7:$K$42,7,FALSE)</f>
        <v>#N/A</v>
      </c>
      <c r="J30" s="114" t="e">
        <f>VLOOKUP(C30,FSGT_F_M_Inscr!$B$7:$K$42,8,FALSE)</f>
        <v>#N/A</v>
      </c>
      <c r="K30" s="346" t="e">
        <f>VLOOKUP(C30,FSGT_F_M_Inscr!$B$7:$K$42,9,FALSE)</f>
        <v>#N/A</v>
      </c>
      <c r="L30" s="213"/>
      <c r="M30" s="262" t="e">
        <f t="shared" si="7"/>
        <v>#N/A</v>
      </c>
      <c r="N30" s="344" t="e">
        <f>(SUM($M$7:M30))/M30</f>
        <v>#N/A</v>
      </c>
      <c r="O30" s="304" t="e">
        <f t="shared" si="2"/>
        <v>#N/A</v>
      </c>
      <c r="P30" s="305" t="e">
        <f t="shared" si="3"/>
        <v>#N/A</v>
      </c>
      <c r="Q30" s="304" t="e">
        <f t="shared" si="4"/>
        <v>#N/A</v>
      </c>
      <c r="R30" s="344" t="e">
        <f>SUM($Q$7:Q30)/Q30</f>
        <v>#N/A</v>
      </c>
      <c r="S30" s="304" t="e">
        <f t="shared" si="5"/>
        <v>#N/A</v>
      </c>
      <c r="T30" s="307" t="e">
        <f t="shared" si="6"/>
        <v>#N/A</v>
      </c>
    </row>
    <row r="31" spans="1:20" x14ac:dyDescent="0.25">
      <c r="A31" s="109">
        <v>25</v>
      </c>
      <c r="B31" s="256">
        <f t="shared" si="0"/>
        <v>1</v>
      </c>
      <c r="C31" s="121"/>
      <c r="D31" s="114" t="e">
        <f>VLOOKUP(C31,FSGT_F_M_Inscr!$B$7:$K$42,2,FALSE)</f>
        <v>#N/A</v>
      </c>
      <c r="E31" s="114" t="e">
        <f>VLOOKUP(C31,FSGT_F_M_Inscr!$B$7:$K$42,3,FALSE)</f>
        <v>#N/A</v>
      </c>
      <c r="F31" s="114" t="e">
        <f>VLOOKUP(C31,FSGT_F_M_Inscr!$B$7:$K$42,4,FALSE)</f>
        <v>#N/A</v>
      </c>
      <c r="G31" s="114" t="e">
        <f>VLOOKUP(C31,FSGT_F_M_Inscr!$B$7:$K$42,5,FALSE)</f>
        <v>#N/A</v>
      </c>
      <c r="H31" s="114" t="e">
        <f>VLOOKUP(C31,FSGT_F_M_Inscr!$B$7:$K$42,6,FALSE)</f>
        <v>#N/A</v>
      </c>
      <c r="I31" s="114" t="e">
        <f>VLOOKUP(C31,FSGT_F_M_Inscr!$B$7:$K$42,7,FALSE)</f>
        <v>#N/A</v>
      </c>
      <c r="J31" s="114" t="e">
        <f>VLOOKUP(C31,FSGT_F_M_Inscr!$B$7:$K$42,8,FALSE)</f>
        <v>#N/A</v>
      </c>
      <c r="K31" s="346" t="e">
        <f>VLOOKUP(C31,FSGT_F_M_Inscr!$B$7:$K$42,9,FALSE)</f>
        <v>#N/A</v>
      </c>
      <c r="L31" s="213"/>
      <c r="M31" s="262" t="e">
        <f t="shared" si="7"/>
        <v>#N/A</v>
      </c>
      <c r="N31" s="344" t="e">
        <f>(SUM($M$7:M31))/M31</f>
        <v>#N/A</v>
      </c>
      <c r="O31" s="304" t="e">
        <f t="shared" si="2"/>
        <v>#N/A</v>
      </c>
      <c r="P31" s="305" t="e">
        <f t="shared" si="3"/>
        <v>#N/A</v>
      </c>
      <c r="Q31" s="304" t="e">
        <f t="shared" si="4"/>
        <v>#N/A</v>
      </c>
      <c r="R31" s="344" t="e">
        <f>SUM($Q$7:Q31)/Q31</f>
        <v>#N/A</v>
      </c>
      <c r="S31" s="304" t="e">
        <f t="shared" si="5"/>
        <v>#N/A</v>
      </c>
      <c r="T31" s="307" t="e">
        <f t="shared" si="6"/>
        <v>#N/A</v>
      </c>
    </row>
    <row r="32" spans="1:20" x14ac:dyDescent="0.25">
      <c r="A32" s="109">
        <v>26</v>
      </c>
      <c r="B32" s="256">
        <f t="shared" si="0"/>
        <v>1</v>
      </c>
      <c r="C32" s="121"/>
      <c r="D32" s="114" t="e">
        <f>VLOOKUP(C32,FSGT_F_M_Inscr!$B$7:$K$42,2,FALSE)</f>
        <v>#N/A</v>
      </c>
      <c r="E32" s="114" t="e">
        <f>VLOOKUP(C32,FSGT_F_M_Inscr!$B$7:$K$42,3,FALSE)</f>
        <v>#N/A</v>
      </c>
      <c r="F32" s="114" t="e">
        <f>VLOOKUP(C32,FSGT_F_M_Inscr!$B$7:$K$42,4,FALSE)</f>
        <v>#N/A</v>
      </c>
      <c r="G32" s="114" t="e">
        <f>VLOOKUP(C32,FSGT_F_M_Inscr!$B$7:$K$42,5,FALSE)</f>
        <v>#N/A</v>
      </c>
      <c r="H32" s="114" t="e">
        <f>VLOOKUP(C32,FSGT_F_M_Inscr!$B$7:$K$42,6,FALSE)</f>
        <v>#N/A</v>
      </c>
      <c r="I32" s="114" t="e">
        <f>VLOOKUP(C32,FSGT_F_M_Inscr!$B$7:$K$42,7,FALSE)</f>
        <v>#N/A</v>
      </c>
      <c r="J32" s="114" t="e">
        <f>VLOOKUP(C32,FSGT_F_M_Inscr!$B$7:$K$42,8,FALSE)</f>
        <v>#N/A</v>
      </c>
      <c r="K32" s="346" t="e">
        <f>VLOOKUP(C32,FSGT_F_M_Inscr!$B$7:$K$42,9,FALSE)</f>
        <v>#N/A</v>
      </c>
      <c r="L32" s="213"/>
      <c r="M32" s="262" t="e">
        <f t="shared" si="7"/>
        <v>#N/A</v>
      </c>
      <c r="N32" s="344" t="e">
        <f>(SUM($M$7:M32))/M32</f>
        <v>#N/A</v>
      </c>
      <c r="O32" s="304" t="e">
        <f t="shared" si="2"/>
        <v>#N/A</v>
      </c>
      <c r="P32" s="305" t="e">
        <f t="shared" si="3"/>
        <v>#N/A</v>
      </c>
      <c r="Q32" s="304" t="e">
        <f t="shared" si="4"/>
        <v>#N/A</v>
      </c>
      <c r="R32" s="344" t="e">
        <f>SUM($Q$7:Q32)/Q32</f>
        <v>#N/A</v>
      </c>
      <c r="S32" s="304" t="e">
        <f t="shared" si="5"/>
        <v>#N/A</v>
      </c>
      <c r="T32" s="307" t="e">
        <f t="shared" si="6"/>
        <v>#N/A</v>
      </c>
    </row>
    <row r="33" spans="1:20" x14ac:dyDescent="0.25">
      <c r="A33" s="109">
        <v>27</v>
      </c>
      <c r="B33" s="256">
        <f t="shared" si="0"/>
        <v>1</v>
      </c>
      <c r="C33" s="121"/>
      <c r="D33" s="114" t="e">
        <f>VLOOKUP(C33,FSGT_F_M_Inscr!$B$7:$K$42,2,FALSE)</f>
        <v>#N/A</v>
      </c>
      <c r="E33" s="114" t="e">
        <f>VLOOKUP(C33,FSGT_F_M_Inscr!$B$7:$K$42,3,FALSE)</f>
        <v>#N/A</v>
      </c>
      <c r="F33" s="114" t="e">
        <f>VLOOKUP(C33,FSGT_F_M_Inscr!$B$7:$K$42,4,FALSE)</f>
        <v>#N/A</v>
      </c>
      <c r="G33" s="114" t="e">
        <f>VLOOKUP(C33,FSGT_F_M_Inscr!$B$7:$K$42,5,FALSE)</f>
        <v>#N/A</v>
      </c>
      <c r="H33" s="114" t="e">
        <f>VLOOKUP(C33,FSGT_F_M_Inscr!$B$7:$K$42,6,FALSE)</f>
        <v>#N/A</v>
      </c>
      <c r="I33" s="114" t="e">
        <f>VLOOKUP(C33,FSGT_F_M_Inscr!$B$7:$K$42,7,FALSE)</f>
        <v>#N/A</v>
      </c>
      <c r="J33" s="114" t="e">
        <f>VLOOKUP(C33,FSGT_F_M_Inscr!$B$7:$K$42,8,FALSE)</f>
        <v>#N/A</v>
      </c>
      <c r="K33" s="346" t="e">
        <f>VLOOKUP(C33,FSGT_F_M_Inscr!$B$7:$K$42,9,FALSE)</f>
        <v>#N/A</v>
      </c>
      <c r="L33" s="213"/>
      <c r="M33" s="262" t="e">
        <f t="shared" si="7"/>
        <v>#N/A</v>
      </c>
      <c r="N33" s="344" t="e">
        <f>(SUM($M$7:M33))/M33</f>
        <v>#N/A</v>
      </c>
      <c r="O33" s="304" t="e">
        <f t="shared" si="2"/>
        <v>#N/A</v>
      </c>
      <c r="P33" s="305" t="e">
        <f t="shared" si="3"/>
        <v>#N/A</v>
      </c>
      <c r="Q33" s="304" t="e">
        <f t="shared" si="4"/>
        <v>#N/A</v>
      </c>
      <c r="R33" s="344" t="e">
        <f>SUM($Q$7:Q33)/Q33</f>
        <v>#N/A</v>
      </c>
      <c r="S33" s="304" t="e">
        <f t="shared" si="5"/>
        <v>#N/A</v>
      </c>
      <c r="T33" s="307" t="e">
        <f t="shared" si="6"/>
        <v>#N/A</v>
      </c>
    </row>
    <row r="34" spans="1:20" x14ac:dyDescent="0.25">
      <c r="A34" s="109">
        <v>28</v>
      </c>
      <c r="B34" s="256">
        <f t="shared" si="0"/>
        <v>1</v>
      </c>
      <c r="C34" s="121"/>
      <c r="D34" s="114" t="e">
        <f>VLOOKUP(C34,FSGT_F_M_Inscr!$B$7:$K$42,2,FALSE)</f>
        <v>#N/A</v>
      </c>
      <c r="E34" s="114" t="e">
        <f>VLOOKUP(C34,FSGT_F_M_Inscr!$B$7:$K$42,3,FALSE)</f>
        <v>#N/A</v>
      </c>
      <c r="F34" s="114" t="e">
        <f>VLOOKUP(C34,FSGT_F_M_Inscr!$B$7:$K$42,4,FALSE)</f>
        <v>#N/A</v>
      </c>
      <c r="G34" s="114" t="e">
        <f>VLOOKUP(C34,FSGT_F_M_Inscr!$B$7:$K$42,5,FALSE)</f>
        <v>#N/A</v>
      </c>
      <c r="H34" s="114" t="e">
        <f>VLOOKUP(C34,FSGT_F_M_Inscr!$B$7:$K$42,6,FALSE)</f>
        <v>#N/A</v>
      </c>
      <c r="I34" s="114" t="e">
        <f>VLOOKUP(C34,FSGT_F_M_Inscr!$B$7:$K$42,7,FALSE)</f>
        <v>#N/A</v>
      </c>
      <c r="J34" s="114" t="e">
        <f>VLOOKUP(C34,FSGT_F_M_Inscr!$B$7:$K$42,8,FALSE)</f>
        <v>#N/A</v>
      </c>
      <c r="K34" s="346" t="e">
        <f>VLOOKUP(C34,FSGT_F_M_Inscr!$B$7:$K$42,9,FALSE)</f>
        <v>#N/A</v>
      </c>
      <c r="L34" s="213"/>
      <c r="M34" s="262" t="e">
        <f t="shared" si="7"/>
        <v>#N/A</v>
      </c>
      <c r="N34" s="344" t="e">
        <f>(SUM($M$7:M34))/M34</f>
        <v>#N/A</v>
      </c>
      <c r="O34" s="304" t="e">
        <f t="shared" si="2"/>
        <v>#N/A</v>
      </c>
      <c r="P34" s="305" t="e">
        <f t="shared" si="3"/>
        <v>#N/A</v>
      </c>
      <c r="Q34" s="304" t="e">
        <f t="shared" si="4"/>
        <v>#N/A</v>
      </c>
      <c r="R34" s="344" t="e">
        <f>SUM($Q$7:Q34)/Q34</f>
        <v>#N/A</v>
      </c>
      <c r="S34" s="304" t="e">
        <f t="shared" si="5"/>
        <v>#N/A</v>
      </c>
      <c r="T34" s="307" t="e">
        <f t="shared" si="6"/>
        <v>#N/A</v>
      </c>
    </row>
    <row r="35" spans="1:20" x14ac:dyDescent="0.25">
      <c r="A35" s="109">
        <v>29</v>
      </c>
      <c r="B35" s="256">
        <f t="shared" si="0"/>
        <v>1</v>
      </c>
      <c r="C35" s="121"/>
      <c r="D35" s="114" t="e">
        <f>VLOOKUP(C35,FSGT_F_M_Inscr!$B$7:$K$42,2,FALSE)</f>
        <v>#N/A</v>
      </c>
      <c r="E35" s="114" t="e">
        <f>VLOOKUP(C35,FSGT_F_M_Inscr!$B$7:$K$42,3,FALSE)</f>
        <v>#N/A</v>
      </c>
      <c r="F35" s="114" t="e">
        <f>VLOOKUP(C35,FSGT_F_M_Inscr!$B$7:$K$42,4,FALSE)</f>
        <v>#N/A</v>
      </c>
      <c r="G35" s="114" t="e">
        <f>VLOOKUP(C35,FSGT_F_M_Inscr!$B$7:$K$42,5,FALSE)</f>
        <v>#N/A</v>
      </c>
      <c r="H35" s="114" t="e">
        <f>VLOOKUP(C35,FSGT_F_M_Inscr!$B$7:$K$42,6,FALSE)</f>
        <v>#N/A</v>
      </c>
      <c r="I35" s="114" t="e">
        <f>VLOOKUP(C35,FSGT_F_M_Inscr!$B$7:$K$42,7,FALSE)</f>
        <v>#N/A</v>
      </c>
      <c r="J35" s="114" t="e">
        <f>VLOOKUP(C35,FSGT_F_M_Inscr!$B$7:$K$42,8,FALSE)</f>
        <v>#N/A</v>
      </c>
      <c r="K35" s="346" t="e">
        <f>VLOOKUP(C35,FSGT_F_M_Inscr!$B$7:$K$42,9,FALSE)</f>
        <v>#N/A</v>
      </c>
      <c r="L35" s="213"/>
      <c r="M35" s="262" t="e">
        <f t="shared" si="7"/>
        <v>#N/A</v>
      </c>
      <c r="N35" s="344" t="e">
        <f>(SUM($M$7:M35))/M35</f>
        <v>#N/A</v>
      </c>
      <c r="O35" s="304" t="e">
        <f t="shared" si="2"/>
        <v>#N/A</v>
      </c>
      <c r="P35" s="305" t="e">
        <f t="shared" si="3"/>
        <v>#N/A</v>
      </c>
      <c r="Q35" s="304" t="e">
        <f t="shared" si="4"/>
        <v>#N/A</v>
      </c>
      <c r="R35" s="344" t="e">
        <f>SUM($Q$7:Q35)/Q35</f>
        <v>#N/A</v>
      </c>
      <c r="S35" s="304" t="e">
        <f t="shared" si="5"/>
        <v>#N/A</v>
      </c>
      <c r="T35" s="307" t="e">
        <f t="shared" si="6"/>
        <v>#N/A</v>
      </c>
    </row>
    <row r="36" spans="1:20" x14ac:dyDescent="0.25">
      <c r="A36" s="109">
        <v>30</v>
      </c>
      <c r="B36" s="256">
        <f t="shared" si="0"/>
        <v>1</v>
      </c>
      <c r="C36" s="121"/>
      <c r="D36" s="114" t="e">
        <f>VLOOKUP(C36,FSGT_F_M_Inscr!$B$7:$K$42,2,FALSE)</f>
        <v>#N/A</v>
      </c>
      <c r="E36" s="114" t="e">
        <f>VLOOKUP(C36,FSGT_F_M_Inscr!$B$7:$K$42,3,FALSE)</f>
        <v>#N/A</v>
      </c>
      <c r="F36" s="114" t="e">
        <f>VLOOKUP(C36,FSGT_F_M_Inscr!$B$7:$K$42,4,FALSE)</f>
        <v>#N/A</v>
      </c>
      <c r="G36" s="114" t="e">
        <f>VLOOKUP(C36,FSGT_F_M_Inscr!$B$7:$K$42,5,FALSE)</f>
        <v>#N/A</v>
      </c>
      <c r="H36" s="114" t="e">
        <f>VLOOKUP(C36,FSGT_F_M_Inscr!$B$7:$K$42,6,FALSE)</f>
        <v>#N/A</v>
      </c>
      <c r="I36" s="114" t="e">
        <f>VLOOKUP(C36,FSGT_F_M_Inscr!$B$7:$K$42,7,FALSE)</f>
        <v>#N/A</v>
      </c>
      <c r="J36" s="114" t="e">
        <f>VLOOKUP(C36,FSGT_F_M_Inscr!$B$7:$K$42,8,FALSE)</f>
        <v>#N/A</v>
      </c>
      <c r="K36" s="346" t="e">
        <f>VLOOKUP(C36,FSGT_F_M_Inscr!$B$7:$K$42,9,FALSE)</f>
        <v>#N/A</v>
      </c>
      <c r="L36" s="213"/>
      <c r="M36" s="262" t="e">
        <f t="shared" si="7"/>
        <v>#N/A</v>
      </c>
      <c r="N36" s="344" t="e">
        <f>(SUM($M$7:M36))/M36</f>
        <v>#N/A</v>
      </c>
      <c r="O36" s="304" t="e">
        <f t="shared" si="2"/>
        <v>#N/A</v>
      </c>
      <c r="P36" s="305" t="e">
        <f t="shared" si="3"/>
        <v>#N/A</v>
      </c>
      <c r="Q36" s="304" t="e">
        <f t="shared" si="4"/>
        <v>#N/A</v>
      </c>
      <c r="R36" s="344" t="e">
        <f>SUM($Q$7:Q36)/Q36</f>
        <v>#N/A</v>
      </c>
      <c r="S36" s="304" t="e">
        <f t="shared" si="5"/>
        <v>#N/A</v>
      </c>
      <c r="T36" s="307" t="e">
        <f t="shared" si="6"/>
        <v>#N/A</v>
      </c>
    </row>
    <row r="37" spans="1:20" x14ac:dyDescent="0.25">
      <c r="A37" s="109">
        <v>31</v>
      </c>
      <c r="B37" s="256">
        <f t="shared" si="0"/>
        <v>1</v>
      </c>
      <c r="C37" s="121"/>
      <c r="D37" s="114" t="e">
        <f>VLOOKUP(C37,FSGT_F_M_Inscr!$B$7:$K$42,2,FALSE)</f>
        <v>#N/A</v>
      </c>
      <c r="E37" s="114" t="e">
        <f>VLOOKUP(C37,FSGT_F_M_Inscr!$B$7:$K$42,3,FALSE)</f>
        <v>#N/A</v>
      </c>
      <c r="F37" s="114" t="e">
        <f>VLOOKUP(C37,FSGT_F_M_Inscr!$B$7:$K$42,4,FALSE)</f>
        <v>#N/A</v>
      </c>
      <c r="G37" s="114" t="e">
        <f>VLOOKUP(C37,FSGT_F_M_Inscr!$B$7:$K$42,5,FALSE)</f>
        <v>#N/A</v>
      </c>
      <c r="H37" s="114" t="e">
        <f>VLOOKUP(C37,FSGT_F_M_Inscr!$B$7:$K$42,6,FALSE)</f>
        <v>#N/A</v>
      </c>
      <c r="I37" s="114" t="e">
        <f>VLOOKUP(C37,FSGT_F_M_Inscr!$B$7:$K$42,7,FALSE)</f>
        <v>#N/A</v>
      </c>
      <c r="J37" s="114" t="e">
        <f>VLOOKUP(C37,FSGT_F_M_Inscr!$B$7:$K$42,8,FALSE)</f>
        <v>#N/A</v>
      </c>
      <c r="K37" s="346" t="e">
        <f>VLOOKUP(C37,FSGT_F_M_Inscr!$B$7:$K$42,9,FALSE)</f>
        <v>#N/A</v>
      </c>
      <c r="L37" s="213"/>
      <c r="M37" s="262" t="e">
        <f t="shared" si="7"/>
        <v>#N/A</v>
      </c>
      <c r="N37" s="344" t="e">
        <f>(SUM($M$7:M37))/M37</f>
        <v>#N/A</v>
      </c>
      <c r="O37" s="304" t="e">
        <f t="shared" si="2"/>
        <v>#N/A</v>
      </c>
      <c r="P37" s="305" t="e">
        <f t="shared" si="3"/>
        <v>#N/A</v>
      </c>
      <c r="Q37" s="304" t="e">
        <f t="shared" si="4"/>
        <v>#N/A</v>
      </c>
      <c r="R37" s="344" t="e">
        <f>SUM($Q$7:Q37)/Q37</f>
        <v>#N/A</v>
      </c>
      <c r="S37" s="304" t="e">
        <f t="shared" si="5"/>
        <v>#N/A</v>
      </c>
      <c r="T37" s="307" t="e">
        <f t="shared" si="6"/>
        <v>#N/A</v>
      </c>
    </row>
    <row r="38" spans="1:20" x14ac:dyDescent="0.25">
      <c r="A38" s="109">
        <v>32</v>
      </c>
      <c r="B38" s="256">
        <f t="shared" si="0"/>
        <v>1</v>
      </c>
      <c r="C38" s="121"/>
      <c r="D38" s="114" t="e">
        <f>VLOOKUP(C38,FSGT_F_M_Inscr!$B$7:$K$42,2,FALSE)</f>
        <v>#N/A</v>
      </c>
      <c r="E38" s="114" t="e">
        <f>VLOOKUP(C38,FSGT_F_M_Inscr!$B$7:$K$42,3,FALSE)</f>
        <v>#N/A</v>
      </c>
      <c r="F38" s="114" t="e">
        <f>VLOOKUP(C38,FSGT_F_M_Inscr!$B$7:$K$42,4,FALSE)</f>
        <v>#N/A</v>
      </c>
      <c r="G38" s="114" t="e">
        <f>VLOOKUP(C38,FSGT_F_M_Inscr!$B$7:$K$42,5,FALSE)</f>
        <v>#N/A</v>
      </c>
      <c r="H38" s="114" t="e">
        <f>VLOOKUP(C38,FSGT_F_M_Inscr!$B$7:$K$42,6,FALSE)</f>
        <v>#N/A</v>
      </c>
      <c r="I38" s="114" t="e">
        <f>VLOOKUP(C38,FSGT_F_M_Inscr!$B$7:$K$42,7,FALSE)</f>
        <v>#N/A</v>
      </c>
      <c r="J38" s="114" t="e">
        <f>VLOOKUP(C38,FSGT_F_M_Inscr!$B$7:$K$42,8,FALSE)</f>
        <v>#N/A</v>
      </c>
      <c r="K38" s="346" t="e">
        <f>VLOOKUP(C38,FSGT_F_M_Inscr!$B$7:$K$42,9,FALSE)</f>
        <v>#N/A</v>
      </c>
      <c r="L38" s="213"/>
      <c r="M38" s="262" t="e">
        <f t="shared" si="7"/>
        <v>#N/A</v>
      </c>
      <c r="N38" s="344" t="e">
        <f>(SUM($M$7:M38))/M38</f>
        <v>#N/A</v>
      </c>
      <c r="O38" s="304" t="e">
        <f t="shared" si="2"/>
        <v>#N/A</v>
      </c>
      <c r="P38" s="305" t="e">
        <f t="shared" si="3"/>
        <v>#N/A</v>
      </c>
      <c r="Q38" s="304" t="e">
        <f t="shared" si="4"/>
        <v>#N/A</v>
      </c>
      <c r="R38" s="344" t="e">
        <f>SUM($Q$7:Q38)/Q38</f>
        <v>#N/A</v>
      </c>
      <c r="S38" s="304" t="e">
        <f t="shared" si="5"/>
        <v>#N/A</v>
      </c>
      <c r="T38" s="307" t="e">
        <f t="shared" si="6"/>
        <v>#N/A</v>
      </c>
    </row>
    <row r="39" spans="1:20" x14ac:dyDescent="0.25">
      <c r="A39" s="109">
        <v>33</v>
      </c>
      <c r="B39" s="256">
        <f t="shared" si="0"/>
        <v>1</v>
      </c>
      <c r="C39" s="121"/>
      <c r="D39" s="114" t="e">
        <f>VLOOKUP(C39,FSGT_F_M_Inscr!$B$7:$K$42,2,FALSE)</f>
        <v>#N/A</v>
      </c>
      <c r="E39" s="114" t="e">
        <f>VLOOKUP(C39,FSGT_F_M_Inscr!$B$7:$K$42,3,FALSE)</f>
        <v>#N/A</v>
      </c>
      <c r="F39" s="114" t="e">
        <f>VLOOKUP(C39,FSGT_F_M_Inscr!$B$7:$K$42,4,FALSE)</f>
        <v>#N/A</v>
      </c>
      <c r="G39" s="114" t="e">
        <f>VLOOKUP(C39,FSGT_F_M_Inscr!$B$7:$K$42,5,FALSE)</f>
        <v>#N/A</v>
      </c>
      <c r="H39" s="114" t="e">
        <f>VLOOKUP(C39,FSGT_F_M_Inscr!$B$7:$K$42,6,FALSE)</f>
        <v>#N/A</v>
      </c>
      <c r="I39" s="114" t="e">
        <f>VLOOKUP(C39,FSGT_F_M_Inscr!$B$7:$K$42,7,FALSE)</f>
        <v>#N/A</v>
      </c>
      <c r="J39" s="114" t="e">
        <f>VLOOKUP(C39,FSGT_F_M_Inscr!$B$7:$K$42,8,FALSE)</f>
        <v>#N/A</v>
      </c>
      <c r="K39" s="346" t="e">
        <f>VLOOKUP(C39,FSGT_F_M_Inscr!$B$7:$K$42,9,FALSE)</f>
        <v>#N/A</v>
      </c>
      <c r="L39" s="213"/>
      <c r="M39" s="262" t="e">
        <f t="shared" si="7"/>
        <v>#N/A</v>
      </c>
      <c r="N39" s="344" t="e">
        <f>(SUM($M$7:M39))/M39</f>
        <v>#N/A</v>
      </c>
      <c r="O39" s="304" t="e">
        <f t="shared" si="2"/>
        <v>#N/A</v>
      </c>
      <c r="P39" s="305" t="e">
        <f t="shared" si="3"/>
        <v>#N/A</v>
      </c>
      <c r="Q39" s="304" t="e">
        <f t="shared" si="4"/>
        <v>#N/A</v>
      </c>
      <c r="R39" s="344" t="e">
        <f>SUM($Q$7:Q39)/Q39</f>
        <v>#N/A</v>
      </c>
      <c r="S39" s="304" t="e">
        <f t="shared" si="5"/>
        <v>#N/A</v>
      </c>
      <c r="T39" s="307" t="e">
        <f t="shared" si="6"/>
        <v>#N/A</v>
      </c>
    </row>
    <row r="40" spans="1:20" x14ac:dyDescent="0.25">
      <c r="A40" s="109">
        <v>34</v>
      </c>
      <c r="B40" s="256">
        <f t="shared" si="0"/>
        <v>1</v>
      </c>
      <c r="C40" s="121"/>
      <c r="D40" s="114" t="e">
        <f>VLOOKUP(C40,FSGT_F_M_Inscr!$B$7:$K$42,2,FALSE)</f>
        <v>#N/A</v>
      </c>
      <c r="E40" s="114" t="e">
        <f>VLOOKUP(C40,FSGT_F_M_Inscr!$B$7:$K$42,3,FALSE)</f>
        <v>#N/A</v>
      </c>
      <c r="F40" s="114" t="e">
        <f>VLOOKUP(C40,FSGT_F_M_Inscr!$B$7:$K$42,4,FALSE)</f>
        <v>#N/A</v>
      </c>
      <c r="G40" s="114" t="e">
        <f>VLOOKUP(C40,FSGT_F_M_Inscr!$B$7:$K$42,5,FALSE)</f>
        <v>#N/A</v>
      </c>
      <c r="H40" s="114" t="e">
        <f>VLOOKUP(C40,FSGT_F_M_Inscr!$B$7:$K$42,6,FALSE)</f>
        <v>#N/A</v>
      </c>
      <c r="I40" s="114" t="e">
        <f>VLOOKUP(C40,FSGT_F_M_Inscr!$B$7:$K$42,7,FALSE)</f>
        <v>#N/A</v>
      </c>
      <c r="J40" s="114" t="e">
        <f>VLOOKUP(C40,FSGT_F_M_Inscr!$B$7:$K$42,8,FALSE)</f>
        <v>#N/A</v>
      </c>
      <c r="K40" s="346" t="e">
        <f>VLOOKUP(C40,FSGT_F_M_Inscr!$B$7:$K$42,9,FALSE)</f>
        <v>#N/A</v>
      </c>
      <c r="L40" s="213"/>
      <c r="M40" s="262" t="e">
        <f t="shared" si="7"/>
        <v>#N/A</v>
      </c>
      <c r="N40" s="344" t="e">
        <f>(SUM($M$7:M40))/M40</f>
        <v>#N/A</v>
      </c>
      <c r="O40" s="304" t="e">
        <f t="shared" si="2"/>
        <v>#N/A</v>
      </c>
      <c r="P40" s="305" t="e">
        <f t="shared" si="3"/>
        <v>#N/A</v>
      </c>
      <c r="Q40" s="304" t="e">
        <f t="shared" si="4"/>
        <v>#N/A</v>
      </c>
      <c r="R40" s="344" t="e">
        <f>SUM($Q$7:Q40)/Q40</f>
        <v>#N/A</v>
      </c>
      <c r="S40" s="304" t="e">
        <f t="shared" si="5"/>
        <v>#N/A</v>
      </c>
      <c r="T40" s="307" t="e">
        <f t="shared" si="6"/>
        <v>#N/A</v>
      </c>
    </row>
    <row r="41" spans="1:20" x14ac:dyDescent="0.25">
      <c r="A41" s="109">
        <v>35</v>
      </c>
      <c r="B41" s="256">
        <f t="shared" si="0"/>
        <v>1</v>
      </c>
      <c r="C41" s="121"/>
      <c r="D41" s="114" t="e">
        <f>VLOOKUP(C41,FSGT_F_M_Inscr!$B$7:$K$42,2,FALSE)</f>
        <v>#N/A</v>
      </c>
      <c r="E41" s="114" t="e">
        <f>VLOOKUP(C41,FSGT_F_M_Inscr!$B$7:$K$42,3,FALSE)</f>
        <v>#N/A</v>
      </c>
      <c r="F41" s="114" t="e">
        <f>VLOOKUP(C41,FSGT_F_M_Inscr!$B$7:$K$42,4,FALSE)</f>
        <v>#N/A</v>
      </c>
      <c r="G41" s="114" t="e">
        <f>VLOOKUP(C41,FSGT_F_M_Inscr!$B$7:$K$42,5,FALSE)</f>
        <v>#N/A</v>
      </c>
      <c r="H41" s="114" t="e">
        <f>VLOOKUP(C41,FSGT_F_M_Inscr!$B$7:$K$42,6,FALSE)</f>
        <v>#N/A</v>
      </c>
      <c r="I41" s="114" t="e">
        <f>VLOOKUP(C41,FSGT_F_M_Inscr!$B$7:$K$42,7,FALSE)</f>
        <v>#N/A</v>
      </c>
      <c r="J41" s="114" t="e">
        <f>VLOOKUP(C41,FSGT_F_M_Inscr!$B$7:$K$42,8,FALSE)</f>
        <v>#N/A</v>
      </c>
      <c r="K41" s="346" t="e">
        <f>VLOOKUP(C41,FSGT_F_M_Inscr!$B$7:$K$42,9,FALSE)</f>
        <v>#N/A</v>
      </c>
      <c r="L41" s="213"/>
      <c r="M41" s="262" t="e">
        <f t="shared" si="7"/>
        <v>#N/A</v>
      </c>
      <c r="N41" s="344" t="e">
        <f>(SUM($M$7:M41))/M41</f>
        <v>#N/A</v>
      </c>
      <c r="O41" s="304" t="e">
        <f t="shared" si="2"/>
        <v>#N/A</v>
      </c>
      <c r="P41" s="305" t="e">
        <f t="shared" si="3"/>
        <v>#N/A</v>
      </c>
      <c r="Q41" s="304" t="e">
        <f t="shared" si="4"/>
        <v>#N/A</v>
      </c>
      <c r="R41" s="344" t="e">
        <f>SUM($Q$7:Q41)/Q41</f>
        <v>#N/A</v>
      </c>
      <c r="S41" s="304" t="e">
        <f t="shared" si="5"/>
        <v>#N/A</v>
      </c>
      <c r="T41" s="307" t="e">
        <f t="shared" si="6"/>
        <v>#N/A</v>
      </c>
    </row>
    <row r="42" spans="1:20" x14ac:dyDescent="0.25">
      <c r="A42" s="109">
        <v>36</v>
      </c>
      <c r="B42" s="256">
        <f t="shared" si="0"/>
        <v>1</v>
      </c>
      <c r="C42" s="121"/>
      <c r="D42" s="114" t="e">
        <f>VLOOKUP(C42,FSGT_F_M_Inscr!$B$7:$K$42,2,FALSE)</f>
        <v>#N/A</v>
      </c>
      <c r="E42" s="114" t="e">
        <f>VLOOKUP(C42,FSGT_F_M_Inscr!$B$7:$K$42,3,FALSE)</f>
        <v>#N/A</v>
      </c>
      <c r="F42" s="114" t="e">
        <f>VLOOKUP(C42,FSGT_F_M_Inscr!$B$7:$K$42,4,FALSE)</f>
        <v>#N/A</v>
      </c>
      <c r="G42" s="114" t="e">
        <f>VLOOKUP(C42,FSGT_F_M_Inscr!$B$7:$K$42,5,FALSE)</f>
        <v>#N/A</v>
      </c>
      <c r="H42" s="114" t="e">
        <f>VLOOKUP(C42,FSGT_F_M_Inscr!$B$7:$K$42,6,FALSE)</f>
        <v>#N/A</v>
      </c>
      <c r="I42" s="114" t="e">
        <f>VLOOKUP(C42,FSGT_F_M_Inscr!$B$7:$K$42,7,FALSE)</f>
        <v>#N/A</v>
      </c>
      <c r="J42" s="114" t="e">
        <f>VLOOKUP(C42,FSGT_F_M_Inscr!$B$7:$K$42,8,FALSE)</f>
        <v>#N/A</v>
      </c>
      <c r="K42" s="346" t="e">
        <f>VLOOKUP(C42,FSGT_F_M_Inscr!$B$7:$K$42,9,FALSE)</f>
        <v>#N/A</v>
      </c>
      <c r="L42" s="213"/>
      <c r="M42" s="262" t="e">
        <f t="shared" si="7"/>
        <v>#N/A</v>
      </c>
      <c r="N42" s="344" t="e">
        <f>(SUM($M$7:M42))/M42</f>
        <v>#N/A</v>
      </c>
      <c r="O42" s="304" t="e">
        <f t="shared" si="2"/>
        <v>#N/A</v>
      </c>
      <c r="P42" s="305" t="e">
        <f t="shared" si="3"/>
        <v>#N/A</v>
      </c>
      <c r="Q42" s="304" t="e">
        <f t="shared" si="4"/>
        <v>#N/A</v>
      </c>
      <c r="R42" s="344" t="e">
        <f>SUM($Q$7:Q42)/Q42</f>
        <v>#N/A</v>
      </c>
      <c r="S42" s="304" t="e">
        <f t="shared" si="5"/>
        <v>#N/A</v>
      </c>
      <c r="T42" s="307" t="e">
        <f t="shared" si="6"/>
        <v>#N/A</v>
      </c>
    </row>
    <row r="43" spans="1:20" x14ac:dyDescent="0.25">
      <c r="A43" s="109">
        <v>37</v>
      </c>
      <c r="B43" s="256">
        <f t="shared" si="0"/>
        <v>1</v>
      </c>
      <c r="C43" s="121"/>
      <c r="D43" s="114" t="e">
        <f>VLOOKUP(C43,FSGT_F_M_Inscr!$B$7:$K$42,2,FALSE)</f>
        <v>#N/A</v>
      </c>
      <c r="E43" s="114" t="e">
        <f>VLOOKUP(C43,FSGT_F_M_Inscr!$B$7:$K$42,3,FALSE)</f>
        <v>#N/A</v>
      </c>
      <c r="F43" s="114" t="e">
        <f>VLOOKUP(C43,FSGT_F_M_Inscr!$B$7:$K$42,4,FALSE)</f>
        <v>#N/A</v>
      </c>
      <c r="G43" s="114" t="e">
        <f>VLOOKUP(C43,FSGT_F_M_Inscr!$B$7:$K$42,5,FALSE)</f>
        <v>#N/A</v>
      </c>
      <c r="H43" s="114" t="e">
        <f>VLOOKUP(C43,FSGT_F_M_Inscr!$B$7:$K$42,6,FALSE)</f>
        <v>#N/A</v>
      </c>
      <c r="I43" s="114" t="e">
        <f>VLOOKUP(C43,FSGT_F_M_Inscr!$B$7:$K$42,7,FALSE)</f>
        <v>#N/A</v>
      </c>
      <c r="J43" s="114" t="e">
        <f>VLOOKUP(C43,FSGT_F_M_Inscr!$B$7:$K$42,8,FALSE)</f>
        <v>#N/A</v>
      </c>
      <c r="K43" s="346" t="e">
        <f>VLOOKUP(C43,FSGT_F_M_Inscr!$B$7:$K$42,9,FALSE)</f>
        <v>#N/A</v>
      </c>
      <c r="L43" s="213"/>
      <c r="M43" s="262" t="e">
        <f t="shared" si="7"/>
        <v>#N/A</v>
      </c>
      <c r="N43" s="344" t="e">
        <f>(SUM($M$7:M43))/M43</f>
        <v>#N/A</v>
      </c>
      <c r="O43" s="304" t="e">
        <f t="shared" si="2"/>
        <v>#N/A</v>
      </c>
      <c r="P43" s="305" t="e">
        <f t="shared" si="3"/>
        <v>#N/A</v>
      </c>
      <c r="Q43" s="304" t="e">
        <f t="shared" si="4"/>
        <v>#N/A</v>
      </c>
      <c r="R43" s="344" t="e">
        <f>SUM($Q$7:Q43)/Q43</f>
        <v>#N/A</v>
      </c>
      <c r="S43" s="304" t="e">
        <f t="shared" si="5"/>
        <v>#N/A</v>
      </c>
      <c r="T43" s="307" t="e">
        <f t="shared" si="6"/>
        <v>#N/A</v>
      </c>
    </row>
    <row r="44" spans="1:20" x14ac:dyDescent="0.25">
      <c r="A44" s="109">
        <v>38</v>
      </c>
      <c r="B44" s="256">
        <f t="shared" si="0"/>
        <v>1</v>
      </c>
      <c r="C44" s="121"/>
      <c r="D44" s="114" t="e">
        <f>VLOOKUP(C44,FSGT_F_M_Inscr!$B$7:$K$42,2,FALSE)</f>
        <v>#N/A</v>
      </c>
      <c r="E44" s="114" t="e">
        <f>VLOOKUP(C44,FSGT_F_M_Inscr!$B$7:$K$42,3,FALSE)</f>
        <v>#N/A</v>
      </c>
      <c r="F44" s="114" t="e">
        <f>VLOOKUP(C44,FSGT_F_M_Inscr!$B$7:$K$42,4,FALSE)</f>
        <v>#N/A</v>
      </c>
      <c r="G44" s="114" t="e">
        <f>VLOOKUP(C44,FSGT_F_M_Inscr!$B$7:$K$42,5,FALSE)</f>
        <v>#N/A</v>
      </c>
      <c r="H44" s="114" t="e">
        <f>VLOOKUP(C44,FSGT_F_M_Inscr!$B$7:$K$42,6,FALSE)</f>
        <v>#N/A</v>
      </c>
      <c r="I44" s="114" t="e">
        <f>VLOOKUP(C44,FSGT_F_M_Inscr!$B$7:$K$42,7,FALSE)</f>
        <v>#N/A</v>
      </c>
      <c r="J44" s="114" t="e">
        <f>VLOOKUP(C44,FSGT_F_M_Inscr!$B$7:$K$42,8,FALSE)</f>
        <v>#N/A</v>
      </c>
      <c r="K44" s="346" t="e">
        <f>VLOOKUP(C44,FSGT_F_M_Inscr!$B$7:$K$42,9,FALSE)</f>
        <v>#N/A</v>
      </c>
      <c r="L44" s="213"/>
      <c r="M44" s="262" t="e">
        <f t="shared" si="7"/>
        <v>#N/A</v>
      </c>
      <c r="N44" s="344" t="e">
        <f>(SUM($M$7:M44))/M44</f>
        <v>#N/A</v>
      </c>
      <c r="O44" s="304" t="e">
        <f t="shared" si="2"/>
        <v>#N/A</v>
      </c>
      <c r="P44" s="305" t="e">
        <f t="shared" si="3"/>
        <v>#N/A</v>
      </c>
      <c r="Q44" s="304" t="e">
        <f t="shared" si="4"/>
        <v>#N/A</v>
      </c>
      <c r="R44" s="344" t="e">
        <f>SUM($Q$7:Q44)/Q44</f>
        <v>#N/A</v>
      </c>
      <c r="S44" s="304" t="e">
        <f t="shared" si="5"/>
        <v>#N/A</v>
      </c>
      <c r="T44" s="307" t="e">
        <f t="shared" si="6"/>
        <v>#N/A</v>
      </c>
    </row>
    <row r="45" spans="1:20" x14ac:dyDescent="0.25">
      <c r="A45" s="109">
        <v>39</v>
      </c>
      <c r="B45" s="256">
        <f t="shared" si="0"/>
        <v>1</v>
      </c>
      <c r="C45" s="121"/>
      <c r="D45" s="114" t="e">
        <f>VLOOKUP(C45,FSGT_F_M_Inscr!$B$7:$K$42,2,FALSE)</f>
        <v>#N/A</v>
      </c>
      <c r="E45" s="114" t="e">
        <f>VLOOKUP(C45,FSGT_F_M_Inscr!$B$7:$K$42,3,FALSE)</f>
        <v>#N/A</v>
      </c>
      <c r="F45" s="114" t="e">
        <f>VLOOKUP(C45,FSGT_F_M_Inscr!$B$7:$K$42,4,FALSE)</f>
        <v>#N/A</v>
      </c>
      <c r="G45" s="114" t="e">
        <f>VLOOKUP(C45,FSGT_F_M_Inscr!$B$7:$K$42,5,FALSE)</f>
        <v>#N/A</v>
      </c>
      <c r="H45" s="114" t="e">
        <f>VLOOKUP(C45,FSGT_F_M_Inscr!$B$7:$K$42,6,FALSE)</f>
        <v>#N/A</v>
      </c>
      <c r="I45" s="114" t="e">
        <f>VLOOKUP(C45,FSGT_F_M_Inscr!$B$7:$K$42,7,FALSE)</f>
        <v>#N/A</v>
      </c>
      <c r="J45" s="114" t="e">
        <f>VLOOKUP(C45,FSGT_F_M_Inscr!$B$7:$K$42,8,FALSE)</f>
        <v>#N/A</v>
      </c>
      <c r="K45" s="346" t="e">
        <f>VLOOKUP(C45,FSGT_F_M_Inscr!$B$7:$K$42,9,FALSE)</f>
        <v>#N/A</v>
      </c>
      <c r="L45" s="213"/>
      <c r="M45" s="262" t="e">
        <f t="shared" si="7"/>
        <v>#N/A</v>
      </c>
      <c r="N45" s="344" t="e">
        <f>(SUM($M$7:M45))/M45</f>
        <v>#N/A</v>
      </c>
      <c r="O45" s="304" t="e">
        <f t="shared" si="2"/>
        <v>#N/A</v>
      </c>
      <c r="P45" s="305" t="e">
        <f t="shared" si="3"/>
        <v>#N/A</v>
      </c>
      <c r="Q45" s="304" t="e">
        <f t="shared" si="4"/>
        <v>#N/A</v>
      </c>
      <c r="R45" s="344" t="e">
        <f>SUM($Q$7:Q45)/Q45</f>
        <v>#N/A</v>
      </c>
      <c r="S45" s="304" t="e">
        <f t="shared" si="5"/>
        <v>#N/A</v>
      </c>
      <c r="T45" s="307" t="e">
        <f t="shared" si="6"/>
        <v>#N/A</v>
      </c>
    </row>
    <row r="46" spans="1:20" x14ac:dyDescent="0.25">
      <c r="A46" s="109">
        <v>40</v>
      </c>
      <c r="B46" s="256">
        <f t="shared" si="0"/>
        <v>1</v>
      </c>
      <c r="C46" s="121"/>
      <c r="D46" s="114" t="e">
        <f>VLOOKUP(C46,FSGT_F_M_Inscr!$B$7:$K$42,2,FALSE)</f>
        <v>#N/A</v>
      </c>
      <c r="E46" s="114" t="e">
        <f>VLOOKUP(C46,FSGT_F_M_Inscr!$B$7:$K$42,3,FALSE)</f>
        <v>#N/A</v>
      </c>
      <c r="F46" s="114" t="e">
        <f>VLOOKUP(C46,FSGT_F_M_Inscr!$B$7:$K$42,4,FALSE)</f>
        <v>#N/A</v>
      </c>
      <c r="G46" s="114" t="e">
        <f>VLOOKUP(C46,FSGT_F_M_Inscr!$B$7:$K$42,5,FALSE)</f>
        <v>#N/A</v>
      </c>
      <c r="H46" s="114" t="e">
        <f>VLOOKUP(C46,FSGT_F_M_Inscr!$B$7:$K$42,6,FALSE)</f>
        <v>#N/A</v>
      </c>
      <c r="I46" s="114" t="e">
        <f>VLOOKUP(C46,FSGT_F_M_Inscr!$B$7:$K$42,7,FALSE)</f>
        <v>#N/A</v>
      </c>
      <c r="J46" s="114" t="e">
        <f>VLOOKUP(C46,FSGT_F_M_Inscr!$B$7:$K$42,8,FALSE)</f>
        <v>#N/A</v>
      </c>
      <c r="K46" s="346" t="e">
        <f>VLOOKUP(C46,FSGT_F_M_Inscr!$B$7:$K$42,9,FALSE)</f>
        <v>#N/A</v>
      </c>
      <c r="L46" s="213"/>
      <c r="M46" s="262" t="e">
        <f t="shared" si="7"/>
        <v>#N/A</v>
      </c>
      <c r="N46" s="344" t="e">
        <f>(SUM($M$7:M46))/M46</f>
        <v>#N/A</v>
      </c>
      <c r="O46" s="304" t="e">
        <f t="shared" si="2"/>
        <v>#N/A</v>
      </c>
      <c r="P46" s="305" t="e">
        <f t="shared" si="3"/>
        <v>#N/A</v>
      </c>
      <c r="Q46" s="304" t="e">
        <f t="shared" si="4"/>
        <v>#N/A</v>
      </c>
      <c r="R46" s="344" t="e">
        <f>SUM($Q$7:Q46)/Q46</f>
        <v>#N/A</v>
      </c>
      <c r="S46" s="304" t="e">
        <f t="shared" si="5"/>
        <v>#N/A</v>
      </c>
      <c r="T46" s="307" t="e">
        <f t="shared" si="6"/>
        <v>#N/A</v>
      </c>
    </row>
    <row r="47" spans="1:20" x14ac:dyDescent="0.25">
      <c r="A47" s="109">
        <v>41</v>
      </c>
      <c r="B47" s="256">
        <f t="shared" si="0"/>
        <v>1</v>
      </c>
      <c r="C47" s="121"/>
      <c r="D47" s="114" t="e">
        <f>VLOOKUP(C47,FSGT_F_M_Inscr!$B$7:$K$42,2,FALSE)</f>
        <v>#N/A</v>
      </c>
      <c r="E47" s="114" t="e">
        <f>VLOOKUP(C47,FSGT_F_M_Inscr!$B$7:$K$42,3,FALSE)</f>
        <v>#N/A</v>
      </c>
      <c r="F47" s="114" t="e">
        <f>VLOOKUP(C47,FSGT_F_M_Inscr!$B$7:$K$42,4,FALSE)</f>
        <v>#N/A</v>
      </c>
      <c r="G47" s="114" t="e">
        <f>VLOOKUP(C47,FSGT_F_M_Inscr!$B$7:$K$42,5,FALSE)</f>
        <v>#N/A</v>
      </c>
      <c r="H47" s="114" t="e">
        <f>VLOOKUP(C47,FSGT_F_M_Inscr!$B$7:$K$42,6,FALSE)</f>
        <v>#N/A</v>
      </c>
      <c r="I47" s="114" t="e">
        <f>VLOOKUP(C47,FSGT_F_M_Inscr!$B$7:$K$42,7,FALSE)</f>
        <v>#N/A</v>
      </c>
      <c r="J47" s="114" t="e">
        <f>VLOOKUP(C47,FSGT_F_M_Inscr!$B$7:$K$42,8,FALSE)</f>
        <v>#N/A</v>
      </c>
      <c r="K47" s="346" t="e">
        <f>VLOOKUP(C47,FSGT_F_M_Inscr!$B$7:$K$42,9,FALSE)</f>
        <v>#N/A</v>
      </c>
      <c r="L47" s="213"/>
      <c r="M47" s="262" t="e">
        <f t="shared" si="7"/>
        <v>#N/A</v>
      </c>
      <c r="N47" s="344" t="e">
        <f>(SUM($M$7:M47))/M47</f>
        <v>#N/A</v>
      </c>
      <c r="O47" s="304" t="e">
        <f t="shared" si="2"/>
        <v>#N/A</v>
      </c>
      <c r="P47" s="305" t="e">
        <f t="shared" si="3"/>
        <v>#N/A</v>
      </c>
      <c r="Q47" s="304" t="e">
        <f t="shared" si="4"/>
        <v>#N/A</v>
      </c>
      <c r="R47" s="344" t="e">
        <f>SUM($Q$7:Q47)/Q47</f>
        <v>#N/A</v>
      </c>
      <c r="S47" s="304" t="e">
        <f t="shared" si="5"/>
        <v>#N/A</v>
      </c>
      <c r="T47" s="307" t="e">
        <f t="shared" si="6"/>
        <v>#N/A</v>
      </c>
    </row>
    <row r="48" spans="1:20" x14ac:dyDescent="0.25">
      <c r="A48" s="109">
        <v>42</v>
      </c>
      <c r="B48" s="256">
        <f t="shared" si="0"/>
        <v>1</v>
      </c>
      <c r="C48" s="121"/>
      <c r="D48" s="114" t="e">
        <f>VLOOKUP(C48,FSGT_F_M_Inscr!$B$7:$K$42,2,FALSE)</f>
        <v>#N/A</v>
      </c>
      <c r="E48" s="114" t="e">
        <f>VLOOKUP(C48,FSGT_F_M_Inscr!$B$7:$K$42,3,FALSE)</f>
        <v>#N/A</v>
      </c>
      <c r="F48" s="114" t="e">
        <f>VLOOKUP(C48,FSGT_F_M_Inscr!$B$7:$K$42,4,FALSE)</f>
        <v>#N/A</v>
      </c>
      <c r="G48" s="114" t="e">
        <f>VLOOKUP(C48,FSGT_F_M_Inscr!$B$7:$K$42,5,FALSE)</f>
        <v>#N/A</v>
      </c>
      <c r="H48" s="114" t="e">
        <f>VLOOKUP(C48,FSGT_F_M_Inscr!$B$7:$K$42,6,FALSE)</f>
        <v>#N/A</v>
      </c>
      <c r="I48" s="114" t="e">
        <f>VLOOKUP(C48,FSGT_F_M_Inscr!$B$7:$K$42,7,FALSE)</f>
        <v>#N/A</v>
      </c>
      <c r="J48" s="114" t="e">
        <f>VLOOKUP(C48,FSGT_F_M_Inscr!$B$7:$K$42,8,FALSE)</f>
        <v>#N/A</v>
      </c>
      <c r="K48" s="346" t="e">
        <f>VLOOKUP(C48,FSGT_F_M_Inscr!$B$7:$K$42,9,FALSE)</f>
        <v>#N/A</v>
      </c>
      <c r="L48" s="213"/>
      <c r="M48" s="262" t="e">
        <f t="shared" si="7"/>
        <v>#N/A</v>
      </c>
      <c r="N48" s="344" t="e">
        <f>(SUM($M$7:M48))/M48</f>
        <v>#N/A</v>
      </c>
      <c r="O48" s="304" t="e">
        <f t="shared" si="2"/>
        <v>#N/A</v>
      </c>
      <c r="P48" s="305" t="e">
        <f t="shared" si="3"/>
        <v>#N/A</v>
      </c>
      <c r="Q48" s="304" t="e">
        <f t="shared" si="4"/>
        <v>#N/A</v>
      </c>
      <c r="R48" s="344" t="e">
        <f>SUM($Q$7:Q48)/Q48</f>
        <v>#N/A</v>
      </c>
      <c r="S48" s="304" t="e">
        <f t="shared" si="5"/>
        <v>#N/A</v>
      </c>
      <c r="T48" s="307" t="e">
        <f t="shared" si="6"/>
        <v>#N/A</v>
      </c>
    </row>
    <row r="49" spans="1:20" x14ac:dyDescent="0.25">
      <c r="A49" s="109">
        <v>43</v>
      </c>
      <c r="B49" s="256">
        <f t="shared" si="0"/>
        <v>1</v>
      </c>
      <c r="C49" s="121"/>
      <c r="D49" s="114" t="e">
        <f>VLOOKUP(C49,FSGT_F_M_Inscr!$B$7:$K$42,2,FALSE)</f>
        <v>#N/A</v>
      </c>
      <c r="E49" s="114" t="e">
        <f>VLOOKUP(C49,FSGT_F_M_Inscr!$B$7:$K$42,3,FALSE)</f>
        <v>#N/A</v>
      </c>
      <c r="F49" s="114" t="e">
        <f>VLOOKUP(C49,FSGT_F_M_Inscr!$B$7:$K$42,4,FALSE)</f>
        <v>#N/A</v>
      </c>
      <c r="G49" s="114" t="e">
        <f>VLOOKUP(C49,FSGT_F_M_Inscr!$B$7:$K$42,5,FALSE)</f>
        <v>#N/A</v>
      </c>
      <c r="H49" s="114" t="e">
        <f>VLOOKUP(C49,FSGT_F_M_Inscr!$B$7:$K$42,6,FALSE)</f>
        <v>#N/A</v>
      </c>
      <c r="I49" s="114" t="e">
        <f>VLOOKUP(C49,FSGT_F_M_Inscr!$B$7:$K$42,7,FALSE)</f>
        <v>#N/A</v>
      </c>
      <c r="J49" s="114" t="e">
        <f>VLOOKUP(C49,FSGT_F_M_Inscr!$B$7:$K$42,8,FALSE)</f>
        <v>#N/A</v>
      </c>
      <c r="K49" s="346" t="e">
        <f>VLOOKUP(C49,FSGT_F_M_Inscr!$B$7:$K$42,9,FALSE)</f>
        <v>#N/A</v>
      </c>
      <c r="L49" s="213"/>
      <c r="M49" s="262" t="e">
        <f t="shared" si="7"/>
        <v>#N/A</v>
      </c>
      <c r="N49" s="344" t="e">
        <f>(SUM($M$7:M49))/M49</f>
        <v>#N/A</v>
      </c>
      <c r="O49" s="304" t="e">
        <f t="shared" si="2"/>
        <v>#N/A</v>
      </c>
      <c r="P49" s="305" t="e">
        <f t="shared" si="3"/>
        <v>#N/A</v>
      </c>
      <c r="Q49" s="304" t="e">
        <f t="shared" si="4"/>
        <v>#N/A</v>
      </c>
      <c r="R49" s="344" t="e">
        <f>SUM($Q$7:Q49)/Q49</f>
        <v>#N/A</v>
      </c>
      <c r="S49" s="304" t="e">
        <f t="shared" si="5"/>
        <v>#N/A</v>
      </c>
      <c r="T49" s="307" t="e">
        <f t="shared" si="6"/>
        <v>#N/A</v>
      </c>
    </row>
    <row r="50" spans="1:20" x14ac:dyDescent="0.25">
      <c r="A50" s="109">
        <v>44</v>
      </c>
      <c r="B50" s="256">
        <f t="shared" si="0"/>
        <v>1</v>
      </c>
      <c r="C50" s="121"/>
      <c r="D50" s="114" t="e">
        <f>VLOOKUP(C50,FSGT_F_M_Inscr!$B$7:$K$42,2,FALSE)</f>
        <v>#N/A</v>
      </c>
      <c r="E50" s="114" t="e">
        <f>VLOOKUP(C50,FSGT_F_M_Inscr!$B$7:$K$42,3,FALSE)</f>
        <v>#N/A</v>
      </c>
      <c r="F50" s="114" t="e">
        <f>VLOOKUP(C50,FSGT_F_M_Inscr!$B$7:$K$42,4,FALSE)</f>
        <v>#N/A</v>
      </c>
      <c r="G50" s="114" t="e">
        <f>VLOOKUP(C50,FSGT_F_M_Inscr!$B$7:$K$42,5,FALSE)</f>
        <v>#N/A</v>
      </c>
      <c r="H50" s="114" t="e">
        <f>VLOOKUP(C50,FSGT_F_M_Inscr!$B$7:$K$42,6,FALSE)</f>
        <v>#N/A</v>
      </c>
      <c r="I50" s="114" t="e">
        <f>VLOOKUP(C50,FSGT_F_M_Inscr!$B$7:$K$42,7,FALSE)</f>
        <v>#N/A</v>
      </c>
      <c r="J50" s="114" t="e">
        <f>VLOOKUP(C50,FSGT_F_M_Inscr!$B$7:$K$42,8,FALSE)</f>
        <v>#N/A</v>
      </c>
      <c r="K50" s="346" t="e">
        <f>VLOOKUP(C50,FSGT_F_M_Inscr!$B$7:$K$42,9,FALSE)</f>
        <v>#N/A</v>
      </c>
      <c r="L50" s="213"/>
      <c r="M50" s="262" t="e">
        <f t="shared" si="7"/>
        <v>#N/A</v>
      </c>
      <c r="N50" s="344" t="e">
        <f>(SUM($M$7:M50))/M50</f>
        <v>#N/A</v>
      </c>
      <c r="O50" s="304" t="e">
        <f t="shared" si="2"/>
        <v>#N/A</v>
      </c>
      <c r="P50" s="305" t="e">
        <f t="shared" si="3"/>
        <v>#N/A</v>
      </c>
      <c r="Q50" s="304" t="e">
        <f t="shared" si="4"/>
        <v>#N/A</v>
      </c>
      <c r="R50" s="344" t="e">
        <f>SUM($Q$7:Q50)/Q50</f>
        <v>#N/A</v>
      </c>
      <c r="S50" s="304" t="e">
        <f t="shared" si="5"/>
        <v>#N/A</v>
      </c>
      <c r="T50" s="307" t="e">
        <f t="shared" si="6"/>
        <v>#N/A</v>
      </c>
    </row>
    <row r="51" spans="1:20" x14ac:dyDescent="0.25">
      <c r="A51" s="109">
        <v>45</v>
      </c>
      <c r="B51" s="256">
        <f t="shared" si="0"/>
        <v>1</v>
      </c>
      <c r="C51" s="121"/>
      <c r="D51" s="114" t="e">
        <f>VLOOKUP(C51,FSGT_F_M_Inscr!$B$7:$K$42,2,FALSE)</f>
        <v>#N/A</v>
      </c>
      <c r="E51" s="114" t="e">
        <f>VLOOKUP(C51,FSGT_F_M_Inscr!$B$7:$K$42,3,FALSE)</f>
        <v>#N/A</v>
      </c>
      <c r="F51" s="114" t="e">
        <f>VLOOKUP(C51,FSGT_F_M_Inscr!$B$7:$K$42,4,FALSE)</f>
        <v>#N/A</v>
      </c>
      <c r="G51" s="114" t="e">
        <f>VLOOKUP(C51,FSGT_F_M_Inscr!$B$7:$K$42,5,FALSE)</f>
        <v>#N/A</v>
      </c>
      <c r="H51" s="114" t="e">
        <f>VLOOKUP(C51,FSGT_F_M_Inscr!$B$7:$K$42,6,FALSE)</f>
        <v>#N/A</v>
      </c>
      <c r="I51" s="114" t="e">
        <f>VLOOKUP(C51,FSGT_F_M_Inscr!$B$7:$K$42,7,FALSE)</f>
        <v>#N/A</v>
      </c>
      <c r="J51" s="114" t="e">
        <f>VLOOKUP(C51,FSGT_F_M_Inscr!$B$7:$K$42,8,FALSE)</f>
        <v>#N/A</v>
      </c>
      <c r="K51" s="346" t="e">
        <f>VLOOKUP(C51,FSGT_F_M_Inscr!$B$7:$K$42,9,FALSE)</f>
        <v>#N/A</v>
      </c>
      <c r="L51" s="213"/>
      <c r="M51" s="262" t="e">
        <f t="shared" si="7"/>
        <v>#N/A</v>
      </c>
      <c r="N51" s="344" t="e">
        <f>(SUM($M$7:M51))/M51</f>
        <v>#N/A</v>
      </c>
      <c r="O51" s="304" t="e">
        <f t="shared" si="2"/>
        <v>#N/A</v>
      </c>
      <c r="P51" s="305" t="e">
        <f t="shared" si="3"/>
        <v>#N/A</v>
      </c>
      <c r="Q51" s="304" t="e">
        <f t="shared" si="4"/>
        <v>#N/A</v>
      </c>
      <c r="R51" s="344" t="e">
        <f>SUM($Q$7:Q51)/Q51</f>
        <v>#N/A</v>
      </c>
      <c r="S51" s="304" t="e">
        <f t="shared" si="5"/>
        <v>#N/A</v>
      </c>
      <c r="T51" s="307" t="e">
        <f t="shared" si="6"/>
        <v>#N/A</v>
      </c>
    </row>
    <row r="52" spans="1:20" x14ac:dyDescent="0.25">
      <c r="A52" s="109">
        <v>46</v>
      </c>
      <c r="B52" s="256">
        <f t="shared" si="0"/>
        <v>1</v>
      </c>
      <c r="C52" s="121"/>
      <c r="D52" s="114" t="e">
        <f>VLOOKUP(C52,FSGT_F_M_Inscr!$B$7:$K$42,2,FALSE)</f>
        <v>#N/A</v>
      </c>
      <c r="E52" s="114" t="e">
        <f>VLOOKUP(C52,FSGT_F_M_Inscr!$B$7:$K$42,3,FALSE)</f>
        <v>#N/A</v>
      </c>
      <c r="F52" s="114" t="e">
        <f>VLOOKUP(C52,FSGT_F_M_Inscr!$B$7:$K$42,4,FALSE)</f>
        <v>#N/A</v>
      </c>
      <c r="G52" s="114" t="e">
        <f>VLOOKUP(C52,FSGT_F_M_Inscr!$B$7:$K$42,5,FALSE)</f>
        <v>#N/A</v>
      </c>
      <c r="H52" s="114" t="e">
        <f>VLOOKUP(C52,FSGT_F_M_Inscr!$B$7:$K$42,6,FALSE)</f>
        <v>#N/A</v>
      </c>
      <c r="I52" s="114" t="e">
        <f>VLOOKUP(C52,FSGT_F_M_Inscr!$B$7:$K$42,7,FALSE)</f>
        <v>#N/A</v>
      </c>
      <c r="J52" s="114" t="e">
        <f>VLOOKUP(C52,FSGT_F_M_Inscr!$B$7:$K$42,8,FALSE)</f>
        <v>#N/A</v>
      </c>
      <c r="K52" s="346" t="e">
        <f>VLOOKUP(C52,FSGT_F_M_Inscr!$B$7:$K$42,9,FALSE)</f>
        <v>#N/A</v>
      </c>
      <c r="L52" s="213"/>
      <c r="M52" s="262" t="e">
        <f t="shared" si="7"/>
        <v>#N/A</v>
      </c>
      <c r="N52" s="344" t="e">
        <f>(SUM($M$7:M52))/M52</f>
        <v>#N/A</v>
      </c>
      <c r="O52" s="304" t="e">
        <f t="shared" si="2"/>
        <v>#N/A</v>
      </c>
      <c r="P52" s="305" t="e">
        <f t="shared" si="3"/>
        <v>#N/A</v>
      </c>
      <c r="Q52" s="304" t="e">
        <f t="shared" si="4"/>
        <v>#N/A</v>
      </c>
      <c r="R52" s="344" t="e">
        <f>SUM($Q$7:Q52)/Q52</f>
        <v>#N/A</v>
      </c>
      <c r="S52" s="304" t="e">
        <f t="shared" si="5"/>
        <v>#N/A</v>
      </c>
      <c r="T52" s="307" t="e">
        <f t="shared" si="6"/>
        <v>#N/A</v>
      </c>
    </row>
    <row r="53" spans="1:20" x14ac:dyDescent="0.25">
      <c r="A53" s="109">
        <v>47</v>
      </c>
      <c r="B53" s="256">
        <f t="shared" si="0"/>
        <v>1</v>
      </c>
      <c r="C53" s="121"/>
      <c r="D53" s="114" t="e">
        <f>VLOOKUP(C53,FSGT_F_M_Inscr!$B$7:$K$42,2,FALSE)</f>
        <v>#N/A</v>
      </c>
      <c r="E53" s="114" t="e">
        <f>VLOOKUP(C53,FSGT_F_M_Inscr!$B$7:$K$42,3,FALSE)</f>
        <v>#N/A</v>
      </c>
      <c r="F53" s="114" t="e">
        <f>VLOOKUP(C53,FSGT_F_M_Inscr!$B$7:$K$42,4,FALSE)</f>
        <v>#N/A</v>
      </c>
      <c r="G53" s="114" t="e">
        <f>VLOOKUP(C53,FSGT_F_M_Inscr!$B$7:$K$42,5,FALSE)</f>
        <v>#N/A</v>
      </c>
      <c r="H53" s="114" t="e">
        <f>VLOOKUP(C53,FSGT_F_M_Inscr!$B$7:$K$42,6,FALSE)</f>
        <v>#N/A</v>
      </c>
      <c r="I53" s="114" t="e">
        <f>VLOOKUP(C53,FSGT_F_M_Inscr!$B$7:$K$42,7,FALSE)</f>
        <v>#N/A</v>
      </c>
      <c r="J53" s="114" t="e">
        <f>VLOOKUP(C53,FSGT_F_M_Inscr!$B$7:$K$42,8,FALSE)</f>
        <v>#N/A</v>
      </c>
      <c r="K53" s="346" t="e">
        <f>VLOOKUP(C53,FSGT_F_M_Inscr!$B$7:$K$42,9,FALSE)</f>
        <v>#N/A</v>
      </c>
      <c r="L53" s="213"/>
      <c r="M53" s="262" t="e">
        <f t="shared" si="7"/>
        <v>#N/A</v>
      </c>
      <c r="N53" s="344" t="e">
        <f>(SUM($M$7:M53))/M53</f>
        <v>#N/A</v>
      </c>
      <c r="O53" s="304" t="e">
        <f t="shared" si="2"/>
        <v>#N/A</v>
      </c>
      <c r="P53" s="305" t="e">
        <f t="shared" si="3"/>
        <v>#N/A</v>
      </c>
      <c r="Q53" s="304" t="e">
        <f t="shared" si="4"/>
        <v>#N/A</v>
      </c>
      <c r="R53" s="344" t="e">
        <f>SUM($Q$7:Q53)/Q53</f>
        <v>#N/A</v>
      </c>
      <c r="S53" s="304" t="e">
        <f t="shared" si="5"/>
        <v>#N/A</v>
      </c>
      <c r="T53" s="307" t="e">
        <f t="shared" si="6"/>
        <v>#N/A</v>
      </c>
    </row>
    <row r="54" spans="1:20" x14ac:dyDescent="0.25">
      <c r="A54" s="109">
        <v>48</v>
      </c>
      <c r="B54" s="256">
        <f t="shared" si="0"/>
        <v>1</v>
      </c>
      <c r="C54" s="121"/>
      <c r="D54" s="114" t="e">
        <f>VLOOKUP(C54,FSGT_F_M_Inscr!$B$7:$K$42,2,FALSE)</f>
        <v>#N/A</v>
      </c>
      <c r="E54" s="114" t="e">
        <f>VLOOKUP(C54,FSGT_F_M_Inscr!$B$7:$K$42,3,FALSE)</f>
        <v>#N/A</v>
      </c>
      <c r="F54" s="114" t="e">
        <f>VLOOKUP(C54,FSGT_F_M_Inscr!$B$7:$K$42,4,FALSE)</f>
        <v>#N/A</v>
      </c>
      <c r="G54" s="114" t="e">
        <f>VLOOKUP(C54,FSGT_F_M_Inscr!$B$7:$K$42,5,FALSE)</f>
        <v>#N/A</v>
      </c>
      <c r="H54" s="114" t="e">
        <f>VLOOKUP(C54,FSGT_F_M_Inscr!$B$7:$K$42,6,FALSE)</f>
        <v>#N/A</v>
      </c>
      <c r="I54" s="114" t="e">
        <f>VLOOKUP(C54,FSGT_F_M_Inscr!$B$7:$K$42,7,FALSE)</f>
        <v>#N/A</v>
      </c>
      <c r="J54" s="114" t="e">
        <f>VLOOKUP(C54,FSGT_F_M_Inscr!$B$7:$K$42,8,FALSE)</f>
        <v>#N/A</v>
      </c>
      <c r="K54" s="346" t="e">
        <f>VLOOKUP(C54,FSGT_F_M_Inscr!$B$7:$K$42,9,FALSE)</f>
        <v>#N/A</v>
      </c>
      <c r="L54" s="213"/>
      <c r="M54" s="262" t="e">
        <f t="shared" si="7"/>
        <v>#N/A</v>
      </c>
      <c r="N54" s="344" t="e">
        <f>(SUM($M$7:M54))/M54</f>
        <v>#N/A</v>
      </c>
      <c r="O54" s="304" t="e">
        <f t="shared" si="2"/>
        <v>#N/A</v>
      </c>
      <c r="P54" s="305" t="e">
        <f t="shared" si="3"/>
        <v>#N/A</v>
      </c>
      <c r="Q54" s="304" t="e">
        <f t="shared" si="4"/>
        <v>#N/A</v>
      </c>
      <c r="R54" s="344" t="e">
        <f>SUM($Q$7:Q54)/Q54</f>
        <v>#N/A</v>
      </c>
      <c r="S54" s="304" t="e">
        <f t="shared" si="5"/>
        <v>#N/A</v>
      </c>
      <c r="T54" s="307" t="e">
        <f t="shared" si="6"/>
        <v>#N/A</v>
      </c>
    </row>
    <row r="55" spans="1:20" x14ac:dyDescent="0.25">
      <c r="A55" s="109">
        <v>49</v>
      </c>
      <c r="B55" s="256">
        <f t="shared" si="0"/>
        <v>1</v>
      </c>
      <c r="C55" s="121"/>
      <c r="D55" s="114" t="e">
        <f>VLOOKUP(C55,FSGT_F_M_Inscr!$B$7:$K$42,2,FALSE)</f>
        <v>#N/A</v>
      </c>
      <c r="E55" s="114" t="e">
        <f>VLOOKUP(C55,FSGT_F_M_Inscr!$B$7:$K$42,3,FALSE)</f>
        <v>#N/A</v>
      </c>
      <c r="F55" s="114" t="e">
        <f>VLOOKUP(C55,FSGT_F_M_Inscr!$B$7:$K$42,4,FALSE)</f>
        <v>#N/A</v>
      </c>
      <c r="G55" s="114" t="e">
        <f>VLOOKUP(C55,FSGT_F_M_Inscr!$B$7:$K$42,5,FALSE)</f>
        <v>#N/A</v>
      </c>
      <c r="H55" s="114" t="e">
        <f>VLOOKUP(C55,FSGT_F_M_Inscr!$B$7:$K$42,6,FALSE)</f>
        <v>#N/A</v>
      </c>
      <c r="I55" s="114" t="e">
        <f>VLOOKUP(C55,FSGT_F_M_Inscr!$B$7:$K$42,7,FALSE)</f>
        <v>#N/A</v>
      </c>
      <c r="J55" s="114" t="e">
        <f>VLOOKUP(C55,FSGT_F_M_Inscr!$B$7:$K$42,8,FALSE)</f>
        <v>#N/A</v>
      </c>
      <c r="K55" s="346" t="e">
        <f>VLOOKUP(C55,FSGT_F_M_Inscr!$B$7:$K$42,9,FALSE)</f>
        <v>#N/A</v>
      </c>
      <c r="L55" s="213"/>
      <c r="M55" s="262" t="e">
        <f t="shared" si="7"/>
        <v>#N/A</v>
      </c>
      <c r="N55" s="344" t="e">
        <f>(SUM($M$7:M55))/M55</f>
        <v>#N/A</v>
      </c>
      <c r="O55" s="304" t="e">
        <f t="shared" si="2"/>
        <v>#N/A</v>
      </c>
      <c r="P55" s="305" t="e">
        <f t="shared" si="3"/>
        <v>#N/A</v>
      </c>
      <c r="Q55" s="304" t="e">
        <f t="shared" si="4"/>
        <v>#N/A</v>
      </c>
      <c r="R55" s="344" t="e">
        <f>SUM($Q$7:Q55)/Q55</f>
        <v>#N/A</v>
      </c>
      <c r="S55" s="304" t="e">
        <f t="shared" si="5"/>
        <v>#N/A</v>
      </c>
      <c r="T55" s="307" t="e">
        <f t="shared" si="6"/>
        <v>#N/A</v>
      </c>
    </row>
    <row r="56" spans="1:20" ht="15.75" thickBot="1" x14ac:dyDescent="0.3">
      <c r="A56" s="110">
        <v>50</v>
      </c>
      <c r="B56" s="283">
        <f t="shared" si="0"/>
        <v>1</v>
      </c>
      <c r="C56" s="134"/>
      <c r="D56" s="284" t="e">
        <f>VLOOKUP(C56,FSGT_F_M_Inscr!$B$7:$K$42,2,FALSE)</f>
        <v>#N/A</v>
      </c>
      <c r="E56" s="284" t="e">
        <f>VLOOKUP(C56,FSGT_F_M_Inscr!$B$7:$K$42,3,FALSE)</f>
        <v>#N/A</v>
      </c>
      <c r="F56" s="284" t="e">
        <f>VLOOKUP(C56,FSGT_F_M_Inscr!$B$7:$K$42,4,FALSE)</f>
        <v>#N/A</v>
      </c>
      <c r="G56" s="284" t="e">
        <f>VLOOKUP(C56,FSGT_F_M_Inscr!$B$7:$K$42,5,FALSE)</f>
        <v>#N/A</v>
      </c>
      <c r="H56" s="284" t="e">
        <f>VLOOKUP(C56,FSGT_F_M_Inscr!$B$7:$K$42,6,FALSE)</f>
        <v>#N/A</v>
      </c>
      <c r="I56" s="284" t="e">
        <f>VLOOKUP(C56,FSGT_F_M_Inscr!$B$7:$K$42,7,FALSE)</f>
        <v>#N/A</v>
      </c>
      <c r="J56" s="284" t="e">
        <f>VLOOKUP(C56,FSGT_F_M_Inscr!$B$7:$K$42,8,FALSE)</f>
        <v>#N/A</v>
      </c>
      <c r="K56" s="347" t="e">
        <f>VLOOKUP(C56,FSGT_F_M_Inscr!$B$7:$K$42,9,FALSE)</f>
        <v>#N/A</v>
      </c>
      <c r="L56" s="213"/>
      <c r="M56" s="265" t="e">
        <f t="shared" si="7"/>
        <v>#N/A</v>
      </c>
      <c r="N56" s="285" t="e">
        <f>(SUM($M$7:M56))/M56</f>
        <v>#N/A</v>
      </c>
      <c r="O56" s="266" t="e">
        <f t="shared" si="2"/>
        <v>#N/A</v>
      </c>
      <c r="P56" s="204" t="e">
        <f t="shared" si="3"/>
        <v>#N/A</v>
      </c>
      <c r="Q56" s="266" t="e">
        <f t="shared" si="4"/>
        <v>#N/A</v>
      </c>
      <c r="R56" s="285" t="e">
        <f>SUM($Q$7:Q56)/Q56</f>
        <v>#N/A</v>
      </c>
      <c r="S56" s="266" t="e">
        <f t="shared" si="5"/>
        <v>#N/A</v>
      </c>
      <c r="T56" s="205" t="e">
        <f t="shared" si="6"/>
        <v>#N/A</v>
      </c>
    </row>
    <row r="57" spans="1:20" ht="15.75" thickTop="1" x14ac:dyDescent="0.25">
      <c r="M57" s="132"/>
      <c r="N57" s="133"/>
    </row>
  </sheetData>
  <mergeCells count="17">
    <mergeCell ref="F5:F6"/>
    <mergeCell ref="A1:F2"/>
    <mergeCell ref="M5:O6"/>
    <mergeCell ref="P5:P6"/>
    <mergeCell ref="Q5:R6"/>
    <mergeCell ref="M3:T4"/>
    <mergeCell ref="A3:E3"/>
    <mergeCell ref="A5:A6"/>
    <mergeCell ref="C5:C6"/>
    <mergeCell ref="D5:D6"/>
    <mergeCell ref="E5:E6"/>
    <mergeCell ref="N1:T1"/>
    <mergeCell ref="N2:T2"/>
    <mergeCell ref="X1:Z1"/>
    <mergeCell ref="G5:G6"/>
    <mergeCell ref="H5:K6"/>
    <mergeCell ref="T5:T6"/>
  </mergeCells>
  <conditionalFormatting sqref="A7:A56 C7:D56 F7:K56 E7:E11 E13:E56">
    <cfRule type="containsErrors" dxfId="12" priority="51">
      <formula>ISERROR(A7)</formula>
    </cfRule>
    <cfRule type="cellIs" dxfId="11" priority="52" operator="equal">
      <formula>0</formula>
    </cfRule>
  </conditionalFormatting>
  <conditionalFormatting sqref="I7:I56">
    <cfRule type="cellIs" dxfId="10" priority="35" operator="equal">
      <formula>6</formula>
    </cfRule>
  </conditionalFormatting>
  <conditionalFormatting sqref="C11:C56">
    <cfRule type="duplicateValues" dxfId="9" priority="34"/>
  </conditionalFormatting>
  <conditionalFormatting sqref="T57:T1048576 T5:T6">
    <cfRule type="cellIs" dxfId="8" priority="24" operator="equal">
      <formula>0</formula>
    </cfRule>
    <cfRule type="containsErrors" dxfId="7" priority="25">
      <formula>ISERROR(T5)</formula>
    </cfRule>
  </conditionalFormatting>
  <conditionalFormatting sqref="R3:R1048576 T3:T1048576 P3:P1048576 N3:N1048576 D7:D56 F7:K56 E7:E11 E13:E56">
    <cfRule type="containsErrors" dxfId="6" priority="21">
      <formula>ISERROR(D3)</formula>
    </cfRule>
  </conditionalFormatting>
  <conditionalFormatting sqref="I3:I1048576">
    <cfRule type="cellIs" dxfId="5" priority="20" operator="greaterThan">
      <formula>0</formula>
    </cfRule>
  </conditionalFormatting>
  <conditionalFormatting sqref="C4:C1048576">
    <cfRule type="duplicateValues" dxfId="4" priority="17"/>
  </conditionalFormatting>
  <conditionalFormatting sqref="C7:C20">
    <cfRule type="duplicateValues" dxfId="3" priority="8"/>
  </conditionalFormatting>
  <conditionalFormatting sqref="C10">
    <cfRule type="duplicateValues" dxfId="2" priority="5"/>
  </conditionalFormatting>
  <conditionalFormatting sqref="X2">
    <cfRule type="containsErrors" dxfId="1" priority="1">
      <formula>ISERROR(X2)</formula>
    </cfRule>
    <cfRule type="cellIs" dxfId="0" priority="2" operator="equal">
      <formula>0</formula>
    </cfRule>
  </conditionalFormatting>
  <printOptions horizontalCentered="1"/>
  <pageMargins left="0.19685039370078741" right="0.19685039370078741" top="0.19685039370078741" bottom="0.19685039370078741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66"/>
  <sheetViews>
    <sheetView zoomScaleNormal="100" workbookViewId="0">
      <pane ySplit="2" topLeftCell="A1233" activePane="bottomLeft" state="frozen"/>
      <selection pane="bottomLeft" activeCell="C1266" sqref="C1266"/>
    </sheetView>
  </sheetViews>
  <sheetFormatPr baseColWidth="10" defaultRowHeight="14.25" x14ac:dyDescent="0.25"/>
  <cols>
    <col min="1" max="1" width="7.5703125" style="149" customWidth="1"/>
    <col min="2" max="2" width="24.7109375" style="149" customWidth="1"/>
    <col min="3" max="3" width="22.7109375" style="149" customWidth="1"/>
    <col min="4" max="4" width="14.7109375" style="149" customWidth="1"/>
    <col min="5" max="5" width="21.42578125" style="149" customWidth="1"/>
    <col min="6" max="6" width="10.140625" style="184" customWidth="1"/>
    <col min="7" max="7" width="10.85546875" style="149" customWidth="1"/>
    <col min="8" max="8" width="12" style="149" customWidth="1"/>
    <col min="9" max="11" width="11.42578125" style="149"/>
    <col min="12" max="12" width="18.28515625" style="150" customWidth="1"/>
    <col min="13" max="16384" width="11.42578125" style="149"/>
  </cols>
  <sheetData>
    <row r="1" spans="2:12" x14ac:dyDescent="0.25">
      <c r="F1" s="381" t="s">
        <v>54</v>
      </c>
    </row>
    <row r="2" spans="2:12" x14ac:dyDescent="0.25">
      <c r="C2" s="152" t="s">
        <v>295</v>
      </c>
      <c r="D2" s="149" t="s">
        <v>8</v>
      </c>
      <c r="E2" s="153" t="s">
        <v>0</v>
      </c>
      <c r="F2" s="381"/>
      <c r="G2" s="154" t="s">
        <v>9</v>
      </c>
      <c r="H2" s="149" t="s">
        <v>508</v>
      </c>
      <c r="I2" s="149" t="s">
        <v>509</v>
      </c>
      <c r="J2" s="149" t="s">
        <v>510</v>
      </c>
      <c r="K2" s="154" t="s">
        <v>511</v>
      </c>
      <c r="L2" s="150" t="s">
        <v>515</v>
      </c>
    </row>
    <row r="3" spans="2:12" x14ac:dyDescent="0.25">
      <c r="B3" s="149" t="str">
        <f t="shared" ref="B3:B66" si="0">CONCATENATE(L3,C3)</f>
        <v>5ABERKANE</v>
      </c>
      <c r="C3" s="103" t="s">
        <v>1468</v>
      </c>
      <c r="D3" s="103" t="s">
        <v>172</v>
      </c>
      <c r="E3" s="103" t="s">
        <v>79</v>
      </c>
      <c r="F3" s="11">
        <v>29186</v>
      </c>
      <c r="G3" s="19" t="s">
        <v>29</v>
      </c>
      <c r="H3" s="105">
        <v>5</v>
      </c>
      <c r="I3" s="105">
        <v>0</v>
      </c>
      <c r="J3" s="105">
        <v>0</v>
      </c>
      <c r="K3" s="149" t="s">
        <v>512</v>
      </c>
      <c r="L3" s="150">
        <f t="shared" ref="L3:L15" si="1">IF(H3=1,2,H3)</f>
        <v>5</v>
      </c>
    </row>
    <row r="4" spans="2:12" x14ac:dyDescent="0.25">
      <c r="B4" s="149" t="str">
        <f t="shared" si="0"/>
        <v>2AIGON</v>
      </c>
      <c r="C4" s="103" t="s">
        <v>462</v>
      </c>
      <c r="D4" s="103" t="s">
        <v>15</v>
      </c>
      <c r="E4" s="103" t="s">
        <v>16</v>
      </c>
      <c r="F4" s="11">
        <v>0</v>
      </c>
      <c r="G4" s="19" t="s">
        <v>35</v>
      </c>
      <c r="H4" s="105">
        <v>2</v>
      </c>
      <c r="I4" s="105">
        <v>0</v>
      </c>
      <c r="J4" s="105">
        <v>0</v>
      </c>
      <c r="K4" s="149" t="s">
        <v>512</v>
      </c>
      <c r="L4" s="150">
        <f t="shared" si="1"/>
        <v>2</v>
      </c>
    </row>
    <row r="5" spans="2:12" x14ac:dyDescent="0.25">
      <c r="B5" s="149" t="str">
        <f t="shared" si="0"/>
        <v>2ALLAIN</v>
      </c>
      <c r="C5" s="103" t="s">
        <v>463</v>
      </c>
      <c r="D5" s="103" t="s">
        <v>341</v>
      </c>
      <c r="E5" s="103" t="s">
        <v>28</v>
      </c>
      <c r="F5" s="11">
        <v>24507</v>
      </c>
      <c r="G5" s="19" t="s">
        <v>29</v>
      </c>
      <c r="H5" s="105">
        <v>2</v>
      </c>
      <c r="I5" s="105">
        <v>0</v>
      </c>
      <c r="J5" s="105">
        <v>0</v>
      </c>
      <c r="K5" s="149" t="s">
        <v>512</v>
      </c>
      <c r="L5" s="150">
        <f t="shared" si="1"/>
        <v>2</v>
      </c>
    </row>
    <row r="6" spans="2:12" x14ac:dyDescent="0.25">
      <c r="B6" s="149" t="str">
        <f t="shared" si="0"/>
        <v>5ALSINA</v>
      </c>
      <c r="C6" s="103" t="s">
        <v>405</v>
      </c>
      <c r="D6" s="103" t="s">
        <v>101</v>
      </c>
      <c r="E6" s="103" t="s">
        <v>34</v>
      </c>
      <c r="F6" s="11">
        <v>18754</v>
      </c>
      <c r="G6" s="19" t="s">
        <v>35</v>
      </c>
      <c r="H6" s="105">
        <v>5</v>
      </c>
      <c r="I6" s="105">
        <v>0</v>
      </c>
      <c r="J6" s="105">
        <v>0</v>
      </c>
      <c r="K6" s="149" t="s">
        <v>512</v>
      </c>
      <c r="L6" s="150">
        <f t="shared" si="1"/>
        <v>5</v>
      </c>
    </row>
    <row r="7" spans="2:12" x14ac:dyDescent="0.25">
      <c r="B7" s="149" t="str">
        <f t="shared" si="0"/>
        <v>4AUMONIER</v>
      </c>
      <c r="C7" s="103" t="s">
        <v>339</v>
      </c>
      <c r="D7" s="103" t="s">
        <v>340</v>
      </c>
      <c r="E7" s="103" t="s">
        <v>382</v>
      </c>
      <c r="F7" s="11">
        <v>21308</v>
      </c>
      <c r="G7" s="19" t="s">
        <v>23</v>
      </c>
      <c r="H7" s="105">
        <v>4</v>
      </c>
      <c r="I7" s="105">
        <v>0</v>
      </c>
      <c r="J7" s="105">
        <v>0</v>
      </c>
      <c r="K7" s="149" t="s">
        <v>512</v>
      </c>
      <c r="L7" s="150">
        <f>IF(H7=1,2,H7)</f>
        <v>4</v>
      </c>
    </row>
    <row r="8" spans="2:12" x14ac:dyDescent="0.25">
      <c r="B8" s="149" t="str">
        <f t="shared" si="0"/>
        <v>5AURIAC</v>
      </c>
      <c r="C8" s="103" t="s">
        <v>135</v>
      </c>
      <c r="D8" s="103" t="s">
        <v>136</v>
      </c>
      <c r="E8" s="103" t="s">
        <v>338</v>
      </c>
      <c r="F8" s="11">
        <v>23710</v>
      </c>
      <c r="G8" s="19" t="s">
        <v>35</v>
      </c>
      <c r="H8" s="105">
        <v>5</v>
      </c>
      <c r="I8" s="105">
        <v>0</v>
      </c>
      <c r="J8" s="105">
        <v>0</v>
      </c>
      <c r="K8" s="149" t="s">
        <v>512</v>
      </c>
      <c r="L8" s="150">
        <f t="shared" si="1"/>
        <v>5</v>
      </c>
    </row>
    <row r="9" spans="2:12" x14ac:dyDescent="0.25">
      <c r="B9" s="149" t="str">
        <f t="shared" si="0"/>
        <v>2BADEY</v>
      </c>
      <c r="C9" s="103" t="s">
        <v>137</v>
      </c>
      <c r="D9" s="103" t="s">
        <v>17</v>
      </c>
      <c r="E9" s="103" t="s">
        <v>305</v>
      </c>
      <c r="F9" s="11">
        <v>28012</v>
      </c>
      <c r="G9" s="19" t="s">
        <v>23</v>
      </c>
      <c r="H9" s="105">
        <v>2</v>
      </c>
      <c r="I9" s="105">
        <v>0</v>
      </c>
      <c r="J9" s="105">
        <v>0</v>
      </c>
      <c r="K9" s="149" t="s">
        <v>512</v>
      </c>
      <c r="L9" s="150">
        <f t="shared" si="1"/>
        <v>2</v>
      </c>
    </row>
    <row r="10" spans="2:12" x14ac:dyDescent="0.25">
      <c r="B10" s="149" t="str">
        <f t="shared" si="0"/>
        <v>4BALDUCCI</v>
      </c>
      <c r="C10" s="103" t="s">
        <v>450</v>
      </c>
      <c r="D10" s="103" t="s">
        <v>451</v>
      </c>
      <c r="E10" s="103" t="s">
        <v>452</v>
      </c>
      <c r="F10" s="11">
        <v>19234</v>
      </c>
      <c r="G10" s="19" t="s">
        <v>298</v>
      </c>
      <c r="H10" s="105">
        <v>4</v>
      </c>
      <c r="I10" s="105">
        <v>0</v>
      </c>
      <c r="J10" s="105">
        <v>0</v>
      </c>
      <c r="K10" s="149" t="s">
        <v>512</v>
      </c>
      <c r="L10" s="150">
        <f t="shared" si="1"/>
        <v>4</v>
      </c>
    </row>
    <row r="11" spans="2:12" x14ac:dyDescent="0.25">
      <c r="B11" s="149" t="str">
        <f t="shared" si="0"/>
        <v>2BALLIN</v>
      </c>
      <c r="C11" s="103" t="s">
        <v>1360</v>
      </c>
      <c r="D11" s="103" t="s">
        <v>1361</v>
      </c>
      <c r="E11" s="103" t="s">
        <v>1362</v>
      </c>
      <c r="F11" s="11">
        <v>34259</v>
      </c>
      <c r="G11" s="19" t="s">
        <v>1363</v>
      </c>
      <c r="H11" s="105">
        <v>1</v>
      </c>
      <c r="I11" s="105">
        <v>0</v>
      </c>
      <c r="J11" s="105">
        <v>0</v>
      </c>
      <c r="K11" s="149" t="s">
        <v>512</v>
      </c>
      <c r="L11" s="150">
        <f t="shared" si="1"/>
        <v>2</v>
      </c>
    </row>
    <row r="12" spans="2:12" x14ac:dyDescent="0.25">
      <c r="B12" s="149" t="str">
        <f t="shared" si="0"/>
        <v>2BARBET</v>
      </c>
      <c r="C12" s="103" t="s">
        <v>1404</v>
      </c>
      <c r="D12" s="103" t="s">
        <v>139</v>
      </c>
      <c r="E12" s="103" t="s">
        <v>311</v>
      </c>
      <c r="F12" s="11">
        <v>34425</v>
      </c>
      <c r="G12" s="19" t="s">
        <v>35</v>
      </c>
      <c r="H12" s="105">
        <v>2</v>
      </c>
      <c r="I12" s="105">
        <v>0</v>
      </c>
      <c r="J12" s="105">
        <v>0</v>
      </c>
      <c r="K12" s="149" t="s">
        <v>512</v>
      </c>
      <c r="L12" s="150">
        <f t="shared" si="1"/>
        <v>2</v>
      </c>
    </row>
    <row r="13" spans="2:12" x14ac:dyDescent="0.25">
      <c r="B13" s="149" t="str">
        <f t="shared" si="0"/>
        <v>5BARDAY</v>
      </c>
      <c r="C13" s="103" t="s">
        <v>140</v>
      </c>
      <c r="D13" s="103" t="s">
        <v>141</v>
      </c>
      <c r="E13" s="103" t="s">
        <v>315</v>
      </c>
      <c r="F13" s="11">
        <v>0</v>
      </c>
      <c r="G13" s="19" t="s">
        <v>23</v>
      </c>
      <c r="H13" s="105">
        <v>5</v>
      </c>
      <c r="I13" s="105">
        <v>0</v>
      </c>
      <c r="J13" s="105">
        <v>0</v>
      </c>
      <c r="K13" s="149" t="s">
        <v>512</v>
      </c>
      <c r="L13" s="150">
        <f t="shared" si="1"/>
        <v>5</v>
      </c>
    </row>
    <row r="14" spans="2:12" x14ac:dyDescent="0.25">
      <c r="B14" s="149" t="str">
        <f t="shared" si="0"/>
        <v>5BARLE</v>
      </c>
      <c r="C14" s="103" t="s">
        <v>94</v>
      </c>
      <c r="D14" s="103" t="s">
        <v>95</v>
      </c>
      <c r="E14" s="103" t="s">
        <v>96</v>
      </c>
      <c r="F14" s="11">
        <v>16986</v>
      </c>
      <c r="G14" s="19" t="s">
        <v>29</v>
      </c>
      <c r="H14" s="105">
        <v>5</v>
      </c>
      <c r="I14" s="105">
        <v>0</v>
      </c>
      <c r="J14" s="105">
        <v>0</v>
      </c>
      <c r="K14" s="149" t="s">
        <v>512</v>
      </c>
      <c r="L14" s="150">
        <f t="shared" si="1"/>
        <v>5</v>
      </c>
    </row>
    <row r="15" spans="2:12" x14ac:dyDescent="0.25">
      <c r="B15" s="149" t="str">
        <f t="shared" si="0"/>
        <v>2BARLE</v>
      </c>
      <c r="C15" s="103" t="s">
        <v>94</v>
      </c>
      <c r="D15" s="103" t="s">
        <v>142</v>
      </c>
      <c r="E15" s="103" t="s">
        <v>1364</v>
      </c>
      <c r="F15" s="11">
        <v>29132</v>
      </c>
      <c r="G15" s="19" t="s">
        <v>29</v>
      </c>
      <c r="H15" s="105">
        <v>2</v>
      </c>
      <c r="I15" s="105">
        <v>0</v>
      </c>
      <c r="J15" s="105">
        <v>0</v>
      </c>
      <c r="K15" s="149" t="s">
        <v>512</v>
      </c>
      <c r="L15" s="150">
        <f t="shared" si="1"/>
        <v>2</v>
      </c>
    </row>
    <row r="16" spans="2:12" x14ac:dyDescent="0.25">
      <c r="B16" s="149" t="str">
        <f t="shared" si="0"/>
        <v>3BAYON</v>
      </c>
      <c r="C16" s="103" t="s">
        <v>145</v>
      </c>
      <c r="D16" s="103" t="s">
        <v>146</v>
      </c>
      <c r="E16" s="103" t="s">
        <v>337</v>
      </c>
      <c r="F16" s="11">
        <v>27366</v>
      </c>
      <c r="G16" s="19" t="s">
        <v>39</v>
      </c>
      <c r="H16" s="105">
        <v>3</v>
      </c>
      <c r="I16" s="105">
        <v>0</v>
      </c>
      <c r="J16" s="105">
        <v>0</v>
      </c>
      <c r="K16" s="149" t="s">
        <v>512</v>
      </c>
      <c r="L16" s="150">
        <f t="shared" ref="L16:L79" si="2">IF(H16=1,2,H16)</f>
        <v>3</v>
      </c>
    </row>
    <row r="17" spans="2:12" x14ac:dyDescent="0.25">
      <c r="B17" s="149" t="str">
        <f t="shared" si="0"/>
        <v>4BEAL</v>
      </c>
      <c r="C17" s="103" t="s">
        <v>104</v>
      </c>
      <c r="D17" s="103" t="s">
        <v>27</v>
      </c>
      <c r="E17" s="103" t="s">
        <v>105</v>
      </c>
      <c r="F17" s="11">
        <v>22384</v>
      </c>
      <c r="G17" s="19" t="s">
        <v>39</v>
      </c>
      <c r="H17" s="105">
        <v>4</v>
      </c>
      <c r="I17" s="105">
        <v>0</v>
      </c>
      <c r="J17" s="105">
        <v>0</v>
      </c>
      <c r="K17" s="149" t="s">
        <v>512</v>
      </c>
      <c r="L17" s="150">
        <f t="shared" si="2"/>
        <v>4</v>
      </c>
    </row>
    <row r="18" spans="2:12" x14ac:dyDescent="0.25">
      <c r="B18" s="149" t="str">
        <f t="shared" si="0"/>
        <v>2BEAUCOUP</v>
      </c>
      <c r="C18" s="103" t="s">
        <v>464</v>
      </c>
      <c r="D18" s="103" t="s">
        <v>27</v>
      </c>
      <c r="E18" s="103" t="s">
        <v>465</v>
      </c>
      <c r="F18" s="11">
        <v>23236</v>
      </c>
      <c r="G18" s="19" t="s">
        <v>39</v>
      </c>
      <c r="H18" s="105">
        <v>2</v>
      </c>
      <c r="I18" s="105">
        <v>0</v>
      </c>
      <c r="J18" s="105">
        <v>0</v>
      </c>
      <c r="K18" s="149" t="s">
        <v>512</v>
      </c>
      <c r="L18" s="150">
        <f t="shared" si="2"/>
        <v>2</v>
      </c>
    </row>
    <row r="19" spans="2:12" x14ac:dyDescent="0.25">
      <c r="B19" s="149" t="str">
        <f t="shared" si="0"/>
        <v>4BEAUGEY</v>
      </c>
      <c r="C19" s="103" t="s">
        <v>380</v>
      </c>
      <c r="D19" s="103" t="s">
        <v>158</v>
      </c>
      <c r="E19" s="103" t="s">
        <v>118</v>
      </c>
      <c r="F19" s="11">
        <v>28457</v>
      </c>
      <c r="G19" s="19" t="s">
        <v>35</v>
      </c>
      <c r="H19" s="105">
        <v>4</v>
      </c>
      <c r="I19" s="105">
        <v>0</v>
      </c>
      <c r="J19" s="105">
        <v>0</v>
      </c>
      <c r="K19" s="149" t="s">
        <v>512</v>
      </c>
      <c r="L19" s="150">
        <f t="shared" si="2"/>
        <v>4</v>
      </c>
    </row>
    <row r="20" spans="2:12" x14ac:dyDescent="0.25">
      <c r="B20" s="149" t="str">
        <f t="shared" si="0"/>
        <v>5BECQUET</v>
      </c>
      <c r="C20" s="103" t="s">
        <v>1425</v>
      </c>
      <c r="D20" s="103" t="s">
        <v>61</v>
      </c>
      <c r="E20" s="103" t="s">
        <v>1426</v>
      </c>
      <c r="F20" s="11">
        <v>27722</v>
      </c>
      <c r="G20" s="19" t="s">
        <v>43</v>
      </c>
      <c r="H20" s="105">
        <v>5</v>
      </c>
      <c r="I20" s="105">
        <v>0</v>
      </c>
      <c r="J20" s="105">
        <v>0</v>
      </c>
      <c r="K20" s="149" t="s">
        <v>512</v>
      </c>
      <c r="L20" s="150">
        <f t="shared" si="2"/>
        <v>5</v>
      </c>
    </row>
    <row r="21" spans="2:12" x14ac:dyDescent="0.25">
      <c r="B21" s="149" t="str">
        <f t="shared" si="0"/>
        <v>3BELOUZE</v>
      </c>
      <c r="C21" s="103" t="s">
        <v>148</v>
      </c>
      <c r="D21" s="103" t="s">
        <v>149</v>
      </c>
      <c r="E21" s="103" t="s">
        <v>321</v>
      </c>
      <c r="F21" s="11">
        <v>26822</v>
      </c>
      <c r="G21" s="19" t="s">
        <v>43</v>
      </c>
      <c r="H21" s="105">
        <v>3</v>
      </c>
      <c r="I21" s="105">
        <v>0</v>
      </c>
      <c r="J21" s="105">
        <v>0</v>
      </c>
      <c r="K21" s="149" t="s">
        <v>512</v>
      </c>
      <c r="L21" s="150">
        <f t="shared" si="2"/>
        <v>3</v>
      </c>
    </row>
    <row r="22" spans="2:12" x14ac:dyDescent="0.25">
      <c r="B22" s="149" t="str">
        <f t="shared" si="0"/>
        <v>5BENETIERE</v>
      </c>
      <c r="C22" s="103" t="s">
        <v>377</v>
      </c>
      <c r="D22" s="103" t="s">
        <v>378</v>
      </c>
      <c r="E22" s="103" t="s">
        <v>324</v>
      </c>
      <c r="F22" s="11">
        <v>22798</v>
      </c>
      <c r="G22" s="19" t="s">
        <v>39</v>
      </c>
      <c r="H22" s="105">
        <v>5</v>
      </c>
      <c r="I22" s="105">
        <v>0</v>
      </c>
      <c r="J22" s="105">
        <v>0</v>
      </c>
      <c r="K22" s="149" t="s">
        <v>512</v>
      </c>
      <c r="L22" s="150">
        <f t="shared" si="2"/>
        <v>5</v>
      </c>
    </row>
    <row r="23" spans="2:12" x14ac:dyDescent="0.25">
      <c r="B23" s="149" t="str">
        <f t="shared" si="0"/>
        <v>2BERAUD</v>
      </c>
      <c r="C23" s="103" t="s">
        <v>66</v>
      </c>
      <c r="D23" s="103" t="s">
        <v>67</v>
      </c>
      <c r="E23" s="103" t="s">
        <v>2</v>
      </c>
      <c r="F23" s="11">
        <v>21354</v>
      </c>
      <c r="G23" s="19" t="s">
        <v>29</v>
      </c>
      <c r="H23" s="105">
        <v>2</v>
      </c>
      <c r="I23" s="105">
        <v>0</v>
      </c>
      <c r="J23" s="105">
        <v>0</v>
      </c>
      <c r="K23" s="149" t="s">
        <v>512</v>
      </c>
      <c r="L23" s="150">
        <f t="shared" si="2"/>
        <v>2</v>
      </c>
    </row>
    <row r="24" spans="2:12" x14ac:dyDescent="0.25">
      <c r="B24" s="149" t="str">
        <f t="shared" si="0"/>
        <v>3BERCET</v>
      </c>
      <c r="C24" s="103" t="s">
        <v>150</v>
      </c>
      <c r="D24" s="103" t="s">
        <v>151</v>
      </c>
      <c r="E24" s="103" t="s">
        <v>28</v>
      </c>
      <c r="F24" s="11">
        <v>0</v>
      </c>
      <c r="G24" s="19" t="s">
        <v>29</v>
      </c>
      <c r="H24" s="105">
        <v>3</v>
      </c>
      <c r="I24" s="105">
        <v>0</v>
      </c>
      <c r="J24" s="105">
        <v>0</v>
      </c>
      <c r="K24" s="149" t="s">
        <v>512</v>
      </c>
      <c r="L24" s="150">
        <f t="shared" si="2"/>
        <v>3</v>
      </c>
    </row>
    <row r="25" spans="2:12" x14ac:dyDescent="0.25">
      <c r="B25" s="149" t="str">
        <f t="shared" si="0"/>
        <v>5BERGEROT</v>
      </c>
      <c r="C25" s="103" t="s">
        <v>152</v>
      </c>
      <c r="D25" s="103" t="s">
        <v>31</v>
      </c>
      <c r="E25" s="103" t="s">
        <v>118</v>
      </c>
      <c r="F25" s="11">
        <v>16490</v>
      </c>
      <c r="G25" s="19" t="s">
        <v>35</v>
      </c>
      <c r="H25" s="105">
        <v>5</v>
      </c>
      <c r="I25" s="105">
        <v>0</v>
      </c>
      <c r="J25" s="105">
        <v>0</v>
      </c>
      <c r="K25" s="149" t="s">
        <v>512</v>
      </c>
      <c r="L25" s="150">
        <f t="shared" si="2"/>
        <v>5</v>
      </c>
    </row>
    <row r="26" spans="2:12" x14ac:dyDescent="0.25">
      <c r="B26" s="149" t="str">
        <f t="shared" si="0"/>
        <v>2BERLAND</v>
      </c>
      <c r="C26" s="103" t="s">
        <v>153</v>
      </c>
      <c r="D26" s="103" t="s">
        <v>154</v>
      </c>
      <c r="E26" s="103" t="s">
        <v>311</v>
      </c>
      <c r="F26" s="11">
        <v>28387</v>
      </c>
      <c r="G26" s="19" t="s">
        <v>35</v>
      </c>
      <c r="H26" s="105">
        <v>2</v>
      </c>
      <c r="I26" s="105">
        <v>0</v>
      </c>
      <c r="J26" s="105">
        <v>0</v>
      </c>
      <c r="K26" s="149" t="s">
        <v>512</v>
      </c>
      <c r="L26" s="150">
        <f t="shared" si="2"/>
        <v>2</v>
      </c>
    </row>
    <row r="27" spans="2:12" x14ac:dyDescent="0.25">
      <c r="B27" s="149" t="str">
        <f t="shared" si="0"/>
        <v>5BESSON</v>
      </c>
      <c r="C27" s="103" t="s">
        <v>100</v>
      </c>
      <c r="D27" s="103" t="s">
        <v>101</v>
      </c>
      <c r="E27" s="103" t="s">
        <v>62</v>
      </c>
      <c r="F27" s="11">
        <v>18763</v>
      </c>
      <c r="G27" s="19" t="s">
        <v>29</v>
      </c>
      <c r="H27" s="105">
        <v>5</v>
      </c>
      <c r="I27" s="105">
        <v>0</v>
      </c>
      <c r="J27" s="105">
        <v>0</v>
      </c>
      <c r="K27" s="149" t="s">
        <v>512</v>
      </c>
      <c r="L27" s="150">
        <f t="shared" si="2"/>
        <v>5</v>
      </c>
    </row>
    <row r="28" spans="2:12" x14ac:dyDescent="0.25">
      <c r="B28" s="149" t="str">
        <f t="shared" si="0"/>
        <v>4BESSY</v>
      </c>
      <c r="C28" s="103" t="s">
        <v>386</v>
      </c>
      <c r="D28" s="103" t="s">
        <v>260</v>
      </c>
      <c r="E28" s="103" t="s">
        <v>49</v>
      </c>
      <c r="F28" s="11">
        <v>31505</v>
      </c>
      <c r="G28" s="19" t="s">
        <v>29</v>
      </c>
      <c r="H28" s="105">
        <v>4</v>
      </c>
      <c r="I28" s="105">
        <v>0</v>
      </c>
      <c r="J28" s="105">
        <v>0</v>
      </c>
      <c r="K28" s="149" t="s">
        <v>512</v>
      </c>
      <c r="L28" s="150">
        <f t="shared" si="2"/>
        <v>4</v>
      </c>
    </row>
    <row r="29" spans="2:12" x14ac:dyDescent="0.25">
      <c r="B29" s="149" t="str">
        <f t="shared" si="0"/>
        <v>2BEUDET</v>
      </c>
      <c r="C29" s="103" t="s">
        <v>156</v>
      </c>
      <c r="D29" s="103" t="s">
        <v>157</v>
      </c>
      <c r="E29" s="103" t="s">
        <v>442</v>
      </c>
      <c r="F29" s="11">
        <v>31282</v>
      </c>
      <c r="G29" s="19" t="s">
        <v>35</v>
      </c>
      <c r="H29" s="105">
        <v>1</v>
      </c>
      <c r="I29" s="105">
        <v>0</v>
      </c>
      <c r="J29" s="105">
        <v>0</v>
      </c>
      <c r="K29" s="149" t="s">
        <v>512</v>
      </c>
      <c r="L29" s="150">
        <f t="shared" si="2"/>
        <v>2</v>
      </c>
    </row>
    <row r="30" spans="2:12" x14ac:dyDescent="0.25">
      <c r="B30" s="149" t="str">
        <f t="shared" si="0"/>
        <v>5BIGNON</v>
      </c>
      <c r="C30" s="103" t="s">
        <v>160</v>
      </c>
      <c r="D30" s="103" t="s">
        <v>161</v>
      </c>
      <c r="E30" s="103" t="s">
        <v>38</v>
      </c>
      <c r="F30" s="11">
        <v>19520</v>
      </c>
      <c r="G30" s="19" t="s">
        <v>39</v>
      </c>
      <c r="H30" s="105">
        <v>5</v>
      </c>
      <c r="I30" s="105">
        <v>0</v>
      </c>
      <c r="J30" s="105">
        <v>0</v>
      </c>
      <c r="K30" s="149" t="s">
        <v>512</v>
      </c>
      <c r="L30" s="150">
        <f t="shared" si="2"/>
        <v>5</v>
      </c>
    </row>
    <row r="31" spans="2:12" x14ac:dyDescent="0.25">
      <c r="B31" s="149" t="str">
        <f t="shared" si="0"/>
        <v>2BOINON</v>
      </c>
      <c r="C31" s="103" t="s">
        <v>162</v>
      </c>
      <c r="D31" s="103" t="s">
        <v>155</v>
      </c>
      <c r="E31" s="103" t="s">
        <v>62</v>
      </c>
      <c r="F31" s="11">
        <v>27944</v>
      </c>
      <c r="G31" s="19" t="s">
        <v>23</v>
      </c>
      <c r="H31" s="105">
        <v>2</v>
      </c>
      <c r="I31" s="105">
        <v>0</v>
      </c>
      <c r="J31" s="105">
        <v>0</v>
      </c>
      <c r="K31" s="149" t="s">
        <v>512</v>
      </c>
      <c r="L31" s="150">
        <f t="shared" si="2"/>
        <v>2</v>
      </c>
    </row>
    <row r="32" spans="2:12" x14ac:dyDescent="0.25">
      <c r="B32" s="149" t="str">
        <f t="shared" si="0"/>
        <v>3BONDETTI</v>
      </c>
      <c r="C32" s="103" t="s">
        <v>163</v>
      </c>
      <c r="D32" s="103" t="s">
        <v>164</v>
      </c>
      <c r="E32" s="103" t="s">
        <v>28</v>
      </c>
      <c r="F32" s="11">
        <v>21748</v>
      </c>
      <c r="G32" s="19" t="s">
        <v>29</v>
      </c>
      <c r="H32" s="105">
        <v>3</v>
      </c>
      <c r="I32" s="105">
        <v>0</v>
      </c>
      <c r="J32" s="105">
        <v>0</v>
      </c>
      <c r="K32" s="149" t="s">
        <v>512</v>
      </c>
      <c r="L32" s="150">
        <f t="shared" si="2"/>
        <v>3</v>
      </c>
    </row>
    <row r="33" spans="2:12" x14ac:dyDescent="0.25">
      <c r="B33" s="149" t="str">
        <f t="shared" si="0"/>
        <v>5BONNET</v>
      </c>
      <c r="C33" s="103" t="s">
        <v>1427</v>
      </c>
      <c r="D33" s="103" t="s">
        <v>95</v>
      </c>
      <c r="E33" s="103" t="s">
        <v>1370</v>
      </c>
      <c r="F33" s="11">
        <v>18742</v>
      </c>
      <c r="G33" s="19" t="s">
        <v>29</v>
      </c>
      <c r="H33" s="105">
        <v>5</v>
      </c>
      <c r="I33" s="105">
        <v>0</v>
      </c>
      <c r="J33" s="105">
        <v>0</v>
      </c>
      <c r="K33" s="149" t="s">
        <v>512</v>
      </c>
      <c r="L33" s="150">
        <f t="shared" si="2"/>
        <v>5</v>
      </c>
    </row>
    <row r="34" spans="2:12" x14ac:dyDescent="0.25">
      <c r="B34" s="149" t="str">
        <f t="shared" si="0"/>
        <v>2BOUCHET</v>
      </c>
      <c r="C34" s="103" t="s">
        <v>165</v>
      </c>
      <c r="D34" s="103" t="s">
        <v>166</v>
      </c>
      <c r="E34" s="103" t="s">
        <v>303</v>
      </c>
      <c r="F34" s="11">
        <v>19616</v>
      </c>
      <c r="G34" s="19" t="s">
        <v>39</v>
      </c>
      <c r="H34" s="105">
        <v>1</v>
      </c>
      <c r="I34" s="105">
        <v>0</v>
      </c>
      <c r="J34" s="105">
        <v>0</v>
      </c>
      <c r="K34" s="149" t="s">
        <v>512</v>
      </c>
      <c r="L34" s="150">
        <f t="shared" si="2"/>
        <v>2</v>
      </c>
    </row>
    <row r="35" spans="2:12" x14ac:dyDescent="0.25">
      <c r="B35" s="149" t="str">
        <f t="shared" si="0"/>
        <v>4BOUGAIN</v>
      </c>
      <c r="C35" s="103" t="s">
        <v>467</v>
      </c>
      <c r="D35" s="103" t="s">
        <v>98</v>
      </c>
      <c r="E35" s="103" t="s">
        <v>468</v>
      </c>
      <c r="F35" s="11">
        <v>26124</v>
      </c>
      <c r="G35" s="19" t="s">
        <v>469</v>
      </c>
      <c r="H35" s="105">
        <v>4</v>
      </c>
      <c r="I35" s="105">
        <v>0</v>
      </c>
      <c r="J35" s="105">
        <v>0</v>
      </c>
      <c r="K35" s="149" t="s">
        <v>512</v>
      </c>
      <c r="L35" s="150">
        <f t="shared" si="2"/>
        <v>4</v>
      </c>
    </row>
    <row r="36" spans="2:12" x14ac:dyDescent="0.25">
      <c r="B36" s="149" t="str">
        <f t="shared" si="0"/>
        <v>4BOULICAUT</v>
      </c>
      <c r="C36" s="103" t="s">
        <v>1505</v>
      </c>
      <c r="D36" s="103" t="s">
        <v>26</v>
      </c>
      <c r="E36" s="103" t="s">
        <v>313</v>
      </c>
      <c r="F36" s="11">
        <v>27925</v>
      </c>
      <c r="G36" s="19" t="s">
        <v>43</v>
      </c>
      <c r="H36" s="105">
        <v>4</v>
      </c>
      <c r="I36" s="105">
        <v>0</v>
      </c>
      <c r="J36" s="105">
        <v>0</v>
      </c>
      <c r="K36" s="149" t="s">
        <v>512</v>
      </c>
      <c r="L36" s="150">
        <f t="shared" si="2"/>
        <v>4</v>
      </c>
    </row>
    <row r="37" spans="2:12" x14ac:dyDescent="0.25">
      <c r="B37" s="149" t="str">
        <f t="shared" si="0"/>
        <v>5BOURGEON</v>
      </c>
      <c r="C37" s="103" t="s">
        <v>167</v>
      </c>
      <c r="D37" s="103" t="s">
        <v>168</v>
      </c>
      <c r="E37" s="103" t="s">
        <v>320</v>
      </c>
      <c r="F37" s="11">
        <v>21798</v>
      </c>
      <c r="G37" s="19" t="s">
        <v>23</v>
      </c>
      <c r="H37" s="105">
        <v>5</v>
      </c>
      <c r="I37" s="105">
        <v>0</v>
      </c>
      <c r="J37" s="105">
        <v>0</v>
      </c>
      <c r="K37" s="149" t="s">
        <v>512</v>
      </c>
      <c r="L37" s="150">
        <f t="shared" si="2"/>
        <v>5</v>
      </c>
    </row>
    <row r="38" spans="2:12" x14ac:dyDescent="0.25">
      <c r="B38" s="149" t="str">
        <f t="shared" si="0"/>
        <v>5BOURRICAND</v>
      </c>
      <c r="C38" s="103" t="s">
        <v>169</v>
      </c>
      <c r="D38" s="103" t="s">
        <v>168</v>
      </c>
      <c r="E38" s="103" t="s">
        <v>322</v>
      </c>
      <c r="F38" s="11">
        <v>19259</v>
      </c>
      <c r="G38" s="19">
        <v>42</v>
      </c>
      <c r="H38" s="105">
        <v>5</v>
      </c>
      <c r="I38" s="105">
        <v>0</v>
      </c>
      <c r="J38" s="105">
        <v>0</v>
      </c>
      <c r="K38" s="149" t="s">
        <v>512</v>
      </c>
      <c r="L38" s="150">
        <f t="shared" si="2"/>
        <v>5</v>
      </c>
    </row>
    <row r="39" spans="2:12" x14ac:dyDescent="0.25">
      <c r="B39" s="149" t="str">
        <f t="shared" si="0"/>
        <v>2BRET</v>
      </c>
      <c r="C39" s="103" t="s">
        <v>170</v>
      </c>
      <c r="D39" s="103" t="s">
        <v>171</v>
      </c>
      <c r="E39" s="103" t="s">
        <v>317</v>
      </c>
      <c r="F39" s="11">
        <v>26516</v>
      </c>
      <c r="G39" s="19" t="s">
        <v>297</v>
      </c>
      <c r="H39" s="105">
        <v>2</v>
      </c>
      <c r="I39" s="105">
        <v>0</v>
      </c>
      <c r="J39" s="105">
        <v>0</v>
      </c>
      <c r="K39" s="149" t="s">
        <v>512</v>
      </c>
      <c r="L39" s="150">
        <f t="shared" si="2"/>
        <v>2</v>
      </c>
    </row>
    <row r="40" spans="2:12" x14ac:dyDescent="0.25">
      <c r="B40" s="149" t="str">
        <f t="shared" si="0"/>
        <v>2BROE</v>
      </c>
      <c r="C40" s="103" t="s">
        <v>1336</v>
      </c>
      <c r="D40" s="103" t="s">
        <v>18</v>
      </c>
      <c r="E40" s="103" t="s">
        <v>19</v>
      </c>
      <c r="F40" s="11">
        <v>22967</v>
      </c>
      <c r="G40" s="19">
        <v>71</v>
      </c>
      <c r="H40" s="105">
        <v>2</v>
      </c>
      <c r="I40" s="105">
        <v>0</v>
      </c>
      <c r="J40" s="105">
        <v>0</v>
      </c>
      <c r="K40" s="149" t="s">
        <v>512</v>
      </c>
      <c r="L40" s="150">
        <f t="shared" si="2"/>
        <v>2</v>
      </c>
    </row>
    <row r="41" spans="2:12" x14ac:dyDescent="0.25">
      <c r="B41" s="149" t="str">
        <f t="shared" si="0"/>
        <v>2BRUN</v>
      </c>
      <c r="C41" s="103" t="s">
        <v>674</v>
      </c>
      <c r="D41" s="103" t="s">
        <v>759</v>
      </c>
      <c r="E41" s="103" t="s">
        <v>1370</v>
      </c>
      <c r="F41" s="11">
        <v>25476</v>
      </c>
      <c r="G41" s="19" t="s">
        <v>29</v>
      </c>
      <c r="H41" s="105">
        <v>2</v>
      </c>
      <c r="I41" s="105">
        <v>0</v>
      </c>
      <c r="J41" s="105">
        <v>0</v>
      </c>
      <c r="K41" s="149" t="s">
        <v>512</v>
      </c>
      <c r="L41" s="150">
        <f t="shared" si="2"/>
        <v>2</v>
      </c>
    </row>
    <row r="42" spans="2:12" x14ac:dyDescent="0.25">
      <c r="B42" s="149" t="str">
        <f t="shared" si="0"/>
        <v>2BRUN</v>
      </c>
      <c r="C42" s="103" t="s">
        <v>674</v>
      </c>
      <c r="D42" s="103" t="s">
        <v>340</v>
      </c>
      <c r="E42" s="103" t="s">
        <v>1378</v>
      </c>
      <c r="F42" s="11">
        <v>23230</v>
      </c>
      <c r="G42" s="19" t="s">
        <v>23</v>
      </c>
      <c r="H42" s="105">
        <v>2</v>
      </c>
      <c r="I42" s="105">
        <v>0</v>
      </c>
      <c r="J42" s="105">
        <v>0</v>
      </c>
      <c r="K42" s="149" t="s">
        <v>512</v>
      </c>
      <c r="L42" s="150">
        <f t="shared" si="2"/>
        <v>2</v>
      </c>
    </row>
    <row r="43" spans="2:12" x14ac:dyDescent="0.25">
      <c r="B43" s="149" t="str">
        <f t="shared" si="0"/>
        <v>2BUHLER</v>
      </c>
      <c r="C43" s="103" t="s">
        <v>455</v>
      </c>
      <c r="D43" s="103" t="s">
        <v>347</v>
      </c>
      <c r="E43" s="103" t="s">
        <v>356</v>
      </c>
      <c r="F43" s="11">
        <v>18974</v>
      </c>
      <c r="G43" s="19" t="s">
        <v>300</v>
      </c>
      <c r="H43" s="105">
        <v>2</v>
      </c>
      <c r="I43" s="105">
        <v>0</v>
      </c>
      <c r="J43" s="105">
        <v>0</v>
      </c>
      <c r="K43" s="149" t="s">
        <v>512</v>
      </c>
      <c r="L43" s="150">
        <f t="shared" si="2"/>
        <v>2</v>
      </c>
    </row>
    <row r="44" spans="2:12" x14ac:dyDescent="0.25">
      <c r="B44" s="149" t="str">
        <f t="shared" si="0"/>
        <v>2BURDIN</v>
      </c>
      <c r="C44" s="103" t="s">
        <v>681</v>
      </c>
      <c r="D44" s="103" t="s">
        <v>172</v>
      </c>
      <c r="E44" s="103" t="s">
        <v>1415</v>
      </c>
      <c r="F44" s="11">
        <v>29040</v>
      </c>
      <c r="G44" s="19" t="s">
        <v>35</v>
      </c>
      <c r="H44" s="105">
        <v>2</v>
      </c>
      <c r="I44" s="105">
        <v>0</v>
      </c>
      <c r="J44" s="105">
        <v>0</v>
      </c>
      <c r="K44" s="149" t="s">
        <v>512</v>
      </c>
      <c r="L44" s="150">
        <f t="shared" si="2"/>
        <v>2</v>
      </c>
    </row>
    <row r="45" spans="2:12" x14ac:dyDescent="0.25">
      <c r="B45" s="149" t="str">
        <f t="shared" si="0"/>
        <v>5BURFIN</v>
      </c>
      <c r="C45" s="103" t="s">
        <v>1428</v>
      </c>
      <c r="D45" s="103" t="s">
        <v>139</v>
      </c>
      <c r="E45" s="103" t="s">
        <v>1370</v>
      </c>
      <c r="F45" s="11">
        <v>18289</v>
      </c>
      <c r="G45" s="19" t="s">
        <v>29</v>
      </c>
      <c r="H45" s="105">
        <v>5</v>
      </c>
      <c r="I45" s="105">
        <v>0</v>
      </c>
      <c r="J45" s="105">
        <v>0</v>
      </c>
      <c r="K45" s="149" t="s">
        <v>512</v>
      </c>
      <c r="L45" s="150">
        <f t="shared" si="2"/>
        <v>5</v>
      </c>
    </row>
    <row r="46" spans="2:12" x14ac:dyDescent="0.25">
      <c r="B46" s="149" t="str">
        <f t="shared" si="0"/>
        <v>3BUZENET</v>
      </c>
      <c r="C46" s="103" t="s">
        <v>1409</v>
      </c>
      <c r="D46" s="103" t="s">
        <v>602</v>
      </c>
      <c r="E46" s="103" t="s">
        <v>1368</v>
      </c>
      <c r="F46" s="11">
        <v>25378</v>
      </c>
      <c r="G46" s="19" t="s">
        <v>35</v>
      </c>
      <c r="H46" s="105">
        <v>3</v>
      </c>
      <c r="I46" s="105">
        <v>0</v>
      </c>
      <c r="J46" s="105">
        <v>0</v>
      </c>
      <c r="K46" s="149" t="s">
        <v>512</v>
      </c>
      <c r="L46" s="150">
        <f t="shared" si="2"/>
        <v>3</v>
      </c>
    </row>
    <row r="47" spans="2:12" x14ac:dyDescent="0.25">
      <c r="B47" s="149" t="str">
        <f t="shared" si="0"/>
        <v>5CARRARA</v>
      </c>
      <c r="C47" s="103" t="s">
        <v>173</v>
      </c>
      <c r="D47" s="103" t="s">
        <v>143</v>
      </c>
      <c r="E47" s="103" t="s">
        <v>315</v>
      </c>
      <c r="F47" s="11">
        <v>0</v>
      </c>
      <c r="G47" s="19" t="s">
        <v>23</v>
      </c>
      <c r="H47" s="105">
        <v>5</v>
      </c>
      <c r="I47" s="105">
        <v>0</v>
      </c>
      <c r="J47" s="105">
        <v>0</v>
      </c>
      <c r="K47" s="149" t="s">
        <v>512</v>
      </c>
      <c r="L47" s="150">
        <f t="shared" si="2"/>
        <v>5</v>
      </c>
    </row>
    <row r="48" spans="2:12" x14ac:dyDescent="0.25">
      <c r="B48" s="149" t="str">
        <f t="shared" si="0"/>
        <v>5CARRE</v>
      </c>
      <c r="C48" s="103" t="s">
        <v>174</v>
      </c>
      <c r="D48" s="103" t="s">
        <v>166</v>
      </c>
      <c r="E48" s="103" t="s">
        <v>369</v>
      </c>
      <c r="F48" s="11">
        <v>19572</v>
      </c>
      <c r="G48" s="19" t="s">
        <v>39</v>
      </c>
      <c r="H48" s="105">
        <v>5</v>
      </c>
      <c r="I48" s="105">
        <v>0</v>
      </c>
      <c r="J48" s="105">
        <v>0</v>
      </c>
      <c r="K48" s="149" t="s">
        <v>512</v>
      </c>
      <c r="L48" s="150">
        <f t="shared" si="2"/>
        <v>5</v>
      </c>
    </row>
    <row r="49" spans="2:12" x14ac:dyDescent="0.25">
      <c r="B49" s="149" t="str">
        <f t="shared" si="0"/>
        <v>4CARRE</v>
      </c>
      <c r="C49" s="103" t="s">
        <v>174</v>
      </c>
      <c r="D49" s="103" t="s">
        <v>95</v>
      </c>
      <c r="E49" s="103" t="s">
        <v>324</v>
      </c>
      <c r="F49" s="11">
        <v>18429</v>
      </c>
      <c r="G49" s="19" t="s">
        <v>39</v>
      </c>
      <c r="H49" s="105">
        <v>4</v>
      </c>
      <c r="I49" s="105">
        <v>0</v>
      </c>
      <c r="J49" s="105">
        <v>0</v>
      </c>
      <c r="K49" s="149" t="s">
        <v>512</v>
      </c>
      <c r="L49" s="150">
        <f t="shared" si="2"/>
        <v>4</v>
      </c>
    </row>
    <row r="50" spans="2:12" x14ac:dyDescent="0.25">
      <c r="B50" s="149" t="str">
        <f t="shared" si="0"/>
        <v>2CARVALHO</v>
      </c>
      <c r="C50" s="103" t="s">
        <v>1484</v>
      </c>
      <c r="D50" s="103" t="s">
        <v>1485</v>
      </c>
      <c r="E50" s="103" t="s">
        <v>330</v>
      </c>
      <c r="F50" s="11">
        <v>24317</v>
      </c>
      <c r="G50" s="19" t="s">
        <v>23</v>
      </c>
      <c r="H50" s="105">
        <v>2</v>
      </c>
      <c r="I50" s="105">
        <v>0</v>
      </c>
      <c r="J50" s="105">
        <v>0</v>
      </c>
      <c r="K50" s="149" t="s">
        <v>512</v>
      </c>
      <c r="L50" s="150">
        <f t="shared" si="2"/>
        <v>2</v>
      </c>
    </row>
    <row r="51" spans="2:12" x14ac:dyDescent="0.25">
      <c r="B51" s="149" t="str">
        <f t="shared" si="0"/>
        <v>2CATTIAUX</v>
      </c>
      <c r="C51" s="103" t="s">
        <v>177</v>
      </c>
      <c r="D51" s="103" t="s">
        <v>37</v>
      </c>
      <c r="E51" s="103" t="s">
        <v>414</v>
      </c>
      <c r="F51" s="11">
        <v>27999</v>
      </c>
      <c r="G51" s="19" t="s">
        <v>29</v>
      </c>
      <c r="H51" s="105">
        <v>1</v>
      </c>
      <c r="I51" s="105">
        <v>0</v>
      </c>
      <c r="J51" s="105">
        <v>0</v>
      </c>
      <c r="K51" s="149" t="s">
        <v>512</v>
      </c>
      <c r="L51" s="150">
        <f t="shared" si="2"/>
        <v>2</v>
      </c>
    </row>
    <row r="52" spans="2:12" x14ac:dyDescent="0.25">
      <c r="B52" s="149" t="str">
        <f t="shared" si="0"/>
        <v>2CAZEAUX</v>
      </c>
      <c r="C52" s="103" t="s">
        <v>503</v>
      </c>
      <c r="D52" s="103" t="s">
        <v>17</v>
      </c>
      <c r="E52" s="103" t="s">
        <v>70</v>
      </c>
      <c r="F52" s="11">
        <v>27793</v>
      </c>
      <c r="G52" s="19" t="s">
        <v>29</v>
      </c>
      <c r="H52" s="105">
        <v>2</v>
      </c>
      <c r="I52" s="105">
        <v>0</v>
      </c>
      <c r="J52" s="105">
        <v>0</v>
      </c>
      <c r="K52" s="149" t="s">
        <v>512</v>
      </c>
      <c r="L52" s="150">
        <f t="shared" si="2"/>
        <v>2</v>
      </c>
    </row>
    <row r="53" spans="2:12" x14ac:dyDescent="0.25">
      <c r="B53" s="149" t="str">
        <f t="shared" si="0"/>
        <v>5CHABAT</v>
      </c>
      <c r="C53" s="103" t="s">
        <v>179</v>
      </c>
      <c r="D53" s="103" t="s">
        <v>166</v>
      </c>
      <c r="E53" s="103" t="s">
        <v>337</v>
      </c>
      <c r="F53" s="11">
        <v>20093</v>
      </c>
      <c r="G53" s="19" t="s">
        <v>39</v>
      </c>
      <c r="H53" s="105">
        <v>5</v>
      </c>
      <c r="I53" s="105">
        <v>0</v>
      </c>
      <c r="J53" s="105">
        <v>0</v>
      </c>
      <c r="K53" s="149" t="s">
        <v>512</v>
      </c>
      <c r="L53" s="150">
        <f t="shared" si="2"/>
        <v>5</v>
      </c>
    </row>
    <row r="54" spans="2:12" x14ac:dyDescent="0.25">
      <c r="B54" s="149" t="str">
        <f t="shared" si="0"/>
        <v>3CHABAT</v>
      </c>
      <c r="C54" s="103" t="s">
        <v>179</v>
      </c>
      <c r="D54" s="103" t="s">
        <v>180</v>
      </c>
      <c r="E54" s="103" t="s">
        <v>337</v>
      </c>
      <c r="F54" s="11">
        <v>32268</v>
      </c>
      <c r="G54" s="19" t="s">
        <v>39</v>
      </c>
      <c r="H54" s="105">
        <v>3</v>
      </c>
      <c r="I54" s="105">
        <v>0</v>
      </c>
      <c r="J54" s="105">
        <v>0</v>
      </c>
      <c r="K54" s="149" t="s">
        <v>512</v>
      </c>
      <c r="L54" s="150">
        <f t="shared" si="2"/>
        <v>3</v>
      </c>
    </row>
    <row r="55" spans="2:12" x14ac:dyDescent="0.25">
      <c r="B55" s="149" t="str">
        <f t="shared" si="0"/>
        <v>3CHAMBODU</v>
      </c>
      <c r="C55" s="103" t="s">
        <v>470</v>
      </c>
      <c r="D55" s="103" t="s">
        <v>142</v>
      </c>
      <c r="E55" s="103" t="s">
        <v>337</v>
      </c>
      <c r="F55" s="11">
        <v>30728</v>
      </c>
      <c r="G55" s="19" t="s">
        <v>39</v>
      </c>
      <c r="H55" s="105">
        <v>3</v>
      </c>
      <c r="I55" s="105">
        <v>0</v>
      </c>
      <c r="J55" s="105">
        <v>0</v>
      </c>
      <c r="K55" s="149" t="s">
        <v>512</v>
      </c>
      <c r="L55" s="150">
        <f t="shared" si="2"/>
        <v>3</v>
      </c>
    </row>
    <row r="56" spans="2:12" x14ac:dyDescent="0.25">
      <c r="B56" s="149" t="str">
        <f t="shared" si="0"/>
        <v>4CHAMBON</v>
      </c>
      <c r="C56" s="103" t="s">
        <v>182</v>
      </c>
      <c r="D56" s="103" t="s">
        <v>223</v>
      </c>
      <c r="E56" s="103" t="s">
        <v>62</v>
      </c>
      <c r="F56" s="11">
        <v>31251</v>
      </c>
      <c r="G56" s="19" t="s">
        <v>23</v>
      </c>
      <c r="H56" s="105">
        <v>4</v>
      </c>
      <c r="I56" s="105">
        <v>0</v>
      </c>
      <c r="J56" s="105">
        <v>0</v>
      </c>
      <c r="K56" s="149" t="s">
        <v>512</v>
      </c>
      <c r="L56" s="150">
        <f t="shared" si="2"/>
        <v>4</v>
      </c>
    </row>
    <row r="57" spans="2:12" x14ac:dyDescent="0.25">
      <c r="B57" s="149" t="str">
        <f t="shared" si="0"/>
        <v>2CHAMBON</v>
      </c>
      <c r="C57" s="103" t="s">
        <v>182</v>
      </c>
      <c r="D57" s="103" t="s">
        <v>166</v>
      </c>
      <c r="E57" s="103" t="s">
        <v>414</v>
      </c>
      <c r="F57" s="11">
        <v>20566</v>
      </c>
      <c r="G57" s="19" t="s">
        <v>29</v>
      </c>
      <c r="H57" s="105">
        <v>1</v>
      </c>
      <c r="I57" s="105">
        <v>0</v>
      </c>
      <c r="J57" s="105">
        <v>0</v>
      </c>
      <c r="K57" s="149" t="s">
        <v>512</v>
      </c>
      <c r="L57" s="150">
        <f t="shared" si="2"/>
        <v>2</v>
      </c>
    </row>
    <row r="58" spans="2:12" x14ac:dyDescent="0.25">
      <c r="B58" s="149" t="str">
        <f t="shared" si="0"/>
        <v>3CHAMBON</v>
      </c>
      <c r="C58" s="103" t="s">
        <v>182</v>
      </c>
      <c r="D58" s="103" t="s">
        <v>426</v>
      </c>
      <c r="E58" s="103" t="s">
        <v>414</v>
      </c>
      <c r="F58" s="11">
        <v>30289</v>
      </c>
      <c r="G58" s="19" t="s">
        <v>29</v>
      </c>
      <c r="H58" s="105">
        <v>3</v>
      </c>
      <c r="I58" s="105">
        <v>0</v>
      </c>
      <c r="J58" s="105">
        <v>0</v>
      </c>
      <c r="K58" s="149" t="s">
        <v>512</v>
      </c>
      <c r="L58" s="150">
        <f t="shared" si="2"/>
        <v>3</v>
      </c>
    </row>
    <row r="59" spans="2:12" x14ac:dyDescent="0.25">
      <c r="B59" s="149" t="str">
        <f t="shared" si="0"/>
        <v>2CHANEL</v>
      </c>
      <c r="C59" s="103" t="s">
        <v>20</v>
      </c>
      <c r="D59" s="103" t="s">
        <v>21</v>
      </c>
      <c r="E59" s="103" t="s">
        <v>22</v>
      </c>
      <c r="F59" s="11">
        <v>26151</v>
      </c>
      <c r="G59" s="19" t="s">
        <v>23</v>
      </c>
      <c r="H59" s="105">
        <v>2</v>
      </c>
      <c r="I59" s="105">
        <v>0</v>
      </c>
      <c r="J59" s="105">
        <v>0</v>
      </c>
      <c r="K59" s="149" t="s">
        <v>512</v>
      </c>
      <c r="L59" s="150">
        <f t="shared" si="2"/>
        <v>2</v>
      </c>
    </row>
    <row r="60" spans="2:12" x14ac:dyDescent="0.25">
      <c r="B60" s="149" t="str">
        <f t="shared" si="0"/>
        <v>2CHAPON</v>
      </c>
      <c r="C60" s="103" t="s">
        <v>1429</v>
      </c>
      <c r="D60" s="103" t="s">
        <v>213</v>
      </c>
      <c r="E60" s="103" t="s">
        <v>1370</v>
      </c>
      <c r="F60" s="11">
        <v>25240</v>
      </c>
      <c r="G60" s="19" t="s">
        <v>29</v>
      </c>
      <c r="H60" s="105">
        <v>1</v>
      </c>
      <c r="I60" s="105">
        <v>0</v>
      </c>
      <c r="J60" s="105">
        <v>0</v>
      </c>
      <c r="K60" s="149" t="s">
        <v>512</v>
      </c>
      <c r="L60" s="150">
        <f t="shared" si="2"/>
        <v>2</v>
      </c>
    </row>
    <row r="61" spans="2:12" x14ac:dyDescent="0.25">
      <c r="B61" s="149" t="str">
        <f t="shared" si="0"/>
        <v>2CHARBONNIER</v>
      </c>
      <c r="C61" s="103" t="s">
        <v>471</v>
      </c>
      <c r="D61" s="103" t="s">
        <v>33</v>
      </c>
      <c r="E61" s="103" t="s">
        <v>28</v>
      </c>
      <c r="F61" s="11">
        <v>25255</v>
      </c>
      <c r="G61" s="19" t="s">
        <v>29</v>
      </c>
      <c r="H61" s="105">
        <v>2</v>
      </c>
      <c r="I61" s="105">
        <v>0</v>
      </c>
      <c r="J61" s="105">
        <v>0</v>
      </c>
      <c r="K61" s="149" t="s">
        <v>512</v>
      </c>
      <c r="L61" s="150">
        <f t="shared" si="2"/>
        <v>2</v>
      </c>
    </row>
    <row r="62" spans="2:12" x14ac:dyDescent="0.25">
      <c r="B62" s="149" t="str">
        <f t="shared" si="0"/>
        <v>2CHASSAGNE</v>
      </c>
      <c r="C62" s="103" t="s">
        <v>72</v>
      </c>
      <c r="D62" s="103" t="s">
        <v>26</v>
      </c>
      <c r="E62" s="103" t="s">
        <v>77</v>
      </c>
      <c r="F62" s="11">
        <v>28828</v>
      </c>
      <c r="G62" s="19" t="s">
        <v>39</v>
      </c>
      <c r="H62" s="105">
        <v>1</v>
      </c>
      <c r="I62" s="105">
        <v>0</v>
      </c>
      <c r="J62" s="105">
        <v>0</v>
      </c>
      <c r="K62" s="149" t="s">
        <v>512</v>
      </c>
      <c r="L62" s="150">
        <f t="shared" si="2"/>
        <v>2</v>
      </c>
    </row>
    <row r="63" spans="2:12" x14ac:dyDescent="0.25">
      <c r="B63" s="149" t="str">
        <f t="shared" si="0"/>
        <v>5CHATELUS</v>
      </c>
      <c r="C63" s="103" t="s">
        <v>342</v>
      </c>
      <c r="D63" s="103" t="s">
        <v>138</v>
      </c>
      <c r="E63" s="103" t="s">
        <v>337</v>
      </c>
      <c r="F63" s="11">
        <v>22676</v>
      </c>
      <c r="G63" s="19" t="s">
        <v>39</v>
      </c>
      <c r="H63" s="105">
        <v>5</v>
      </c>
      <c r="I63" s="105">
        <v>0</v>
      </c>
      <c r="J63" s="105">
        <v>0</v>
      </c>
      <c r="K63" s="149" t="s">
        <v>512</v>
      </c>
      <c r="L63" s="150">
        <f t="shared" si="2"/>
        <v>5</v>
      </c>
    </row>
    <row r="64" spans="2:12" x14ac:dyDescent="0.25">
      <c r="B64" s="149" t="str">
        <f t="shared" si="0"/>
        <v>4CHAUDAGNE</v>
      </c>
      <c r="C64" s="103" t="s">
        <v>106</v>
      </c>
      <c r="D64" s="103" t="s">
        <v>107</v>
      </c>
      <c r="E64" s="103" t="s">
        <v>105</v>
      </c>
      <c r="F64" s="11">
        <v>27056</v>
      </c>
      <c r="G64" s="19" t="s">
        <v>39</v>
      </c>
      <c r="H64" s="105">
        <v>4</v>
      </c>
      <c r="I64" s="105">
        <v>0</v>
      </c>
      <c r="J64" s="105">
        <v>0</v>
      </c>
      <c r="K64" s="149" t="s">
        <v>512</v>
      </c>
      <c r="L64" s="150">
        <f t="shared" si="2"/>
        <v>4</v>
      </c>
    </row>
    <row r="65" spans="2:12" x14ac:dyDescent="0.25">
      <c r="B65" s="149" t="str">
        <f t="shared" si="0"/>
        <v>5CHAVALIER</v>
      </c>
      <c r="C65" s="103" t="s">
        <v>427</v>
      </c>
      <c r="D65" s="103" t="s">
        <v>428</v>
      </c>
      <c r="E65" s="103" t="s">
        <v>414</v>
      </c>
      <c r="F65" s="11">
        <v>25017</v>
      </c>
      <c r="G65" s="19" t="s">
        <v>29</v>
      </c>
      <c r="H65" s="105">
        <v>5</v>
      </c>
      <c r="I65" s="105">
        <v>0</v>
      </c>
      <c r="J65" s="105">
        <v>0</v>
      </c>
      <c r="K65" s="149" t="s">
        <v>512</v>
      </c>
      <c r="L65" s="150">
        <f t="shared" si="2"/>
        <v>5</v>
      </c>
    </row>
    <row r="66" spans="2:12" x14ac:dyDescent="0.25">
      <c r="B66" s="149" t="str">
        <f t="shared" si="0"/>
        <v>0CHERBLANC</v>
      </c>
      <c r="C66" s="103" t="s">
        <v>1520</v>
      </c>
      <c r="D66" s="103" t="s">
        <v>26</v>
      </c>
      <c r="E66" s="103" t="s">
        <v>1521</v>
      </c>
      <c r="F66" s="11">
        <v>25927</v>
      </c>
      <c r="G66" s="19" t="s">
        <v>29</v>
      </c>
      <c r="H66" s="105">
        <v>0</v>
      </c>
      <c r="I66" s="105">
        <v>0</v>
      </c>
      <c r="J66" s="105">
        <v>0</v>
      </c>
      <c r="K66" s="149" t="s">
        <v>512</v>
      </c>
      <c r="L66" s="150">
        <f t="shared" si="2"/>
        <v>0</v>
      </c>
    </row>
    <row r="67" spans="2:12" x14ac:dyDescent="0.25">
      <c r="B67" s="149" t="str">
        <f t="shared" ref="B67:B130" si="3">CONCATENATE(L67,C67)</f>
        <v>0CHERBLANC</v>
      </c>
      <c r="C67" s="103" t="s">
        <v>1520</v>
      </c>
      <c r="D67" s="103" t="s">
        <v>1522</v>
      </c>
      <c r="E67" s="103" t="s">
        <v>381</v>
      </c>
      <c r="F67" s="11">
        <v>36103</v>
      </c>
      <c r="G67" s="19" t="s">
        <v>29</v>
      </c>
      <c r="H67" s="105">
        <v>0</v>
      </c>
      <c r="I67" s="105">
        <v>0</v>
      </c>
      <c r="J67" s="105">
        <v>0</v>
      </c>
      <c r="K67" s="149" t="s">
        <v>512</v>
      </c>
      <c r="L67" s="150">
        <f t="shared" si="2"/>
        <v>0</v>
      </c>
    </row>
    <row r="68" spans="2:12" x14ac:dyDescent="0.25">
      <c r="B68" s="149" t="str">
        <f t="shared" si="3"/>
        <v>4CHERPIN</v>
      </c>
      <c r="C68" s="103" t="s">
        <v>343</v>
      </c>
      <c r="D68" s="103" t="s">
        <v>171</v>
      </c>
      <c r="E68" s="103" t="s">
        <v>77</v>
      </c>
      <c r="F68" s="11">
        <v>24822</v>
      </c>
      <c r="G68" s="19" t="s">
        <v>39</v>
      </c>
      <c r="H68" s="105">
        <v>4</v>
      </c>
      <c r="I68" s="105">
        <v>0</v>
      </c>
      <c r="J68" s="105">
        <v>0</v>
      </c>
      <c r="K68" s="149" t="s">
        <v>512</v>
      </c>
      <c r="L68" s="150">
        <f t="shared" si="2"/>
        <v>4</v>
      </c>
    </row>
    <row r="69" spans="2:12" x14ac:dyDescent="0.25">
      <c r="B69" s="149" t="str">
        <f t="shared" si="3"/>
        <v>0CHEVALIER</v>
      </c>
      <c r="C69" s="103" t="s">
        <v>183</v>
      </c>
      <c r="D69" s="103" t="s">
        <v>291</v>
      </c>
      <c r="E69" s="103" t="s">
        <v>414</v>
      </c>
      <c r="F69" s="11">
        <v>35055</v>
      </c>
      <c r="G69" s="19" t="s">
        <v>29</v>
      </c>
      <c r="H69" s="105">
        <v>0</v>
      </c>
      <c r="I69" s="105">
        <v>0</v>
      </c>
      <c r="J69" s="105">
        <v>0</v>
      </c>
      <c r="K69" s="149" t="s">
        <v>512</v>
      </c>
      <c r="L69" s="150">
        <f t="shared" si="2"/>
        <v>0</v>
      </c>
    </row>
    <row r="70" spans="2:12" x14ac:dyDescent="0.25">
      <c r="B70" s="149" t="str">
        <f t="shared" si="3"/>
        <v>2CHIRAT</v>
      </c>
      <c r="C70" s="103" t="s">
        <v>184</v>
      </c>
      <c r="D70" s="103" t="s">
        <v>185</v>
      </c>
      <c r="E70" s="103" t="s">
        <v>22</v>
      </c>
      <c r="F70" s="11">
        <v>23759</v>
      </c>
      <c r="G70" s="19" t="s">
        <v>23</v>
      </c>
      <c r="H70" s="105">
        <v>2</v>
      </c>
      <c r="I70" s="105">
        <v>0</v>
      </c>
      <c r="J70" s="105">
        <v>0</v>
      </c>
      <c r="K70" s="149" t="s">
        <v>512</v>
      </c>
      <c r="L70" s="150">
        <f t="shared" si="2"/>
        <v>2</v>
      </c>
    </row>
    <row r="71" spans="2:12" x14ac:dyDescent="0.25">
      <c r="B71" s="149" t="str">
        <f t="shared" si="3"/>
        <v>3CIGOLOTTI</v>
      </c>
      <c r="C71" s="103" t="s">
        <v>1430</v>
      </c>
      <c r="D71" s="103" t="s">
        <v>95</v>
      </c>
      <c r="E71" s="103" t="s">
        <v>1370</v>
      </c>
      <c r="F71" s="11">
        <v>23509</v>
      </c>
      <c r="G71" s="19" t="s">
        <v>29</v>
      </c>
      <c r="H71" s="105">
        <v>3</v>
      </c>
      <c r="I71" s="105">
        <v>0</v>
      </c>
      <c r="J71" s="105">
        <v>0</v>
      </c>
      <c r="K71" s="149" t="s">
        <v>512</v>
      </c>
      <c r="L71" s="150">
        <f t="shared" si="2"/>
        <v>3</v>
      </c>
    </row>
    <row r="72" spans="2:12" x14ac:dyDescent="0.25">
      <c r="B72" s="149" t="str">
        <f t="shared" si="3"/>
        <v>2CLERMIDY</v>
      </c>
      <c r="C72" s="103" t="s">
        <v>1366</v>
      </c>
      <c r="D72" s="103" t="s">
        <v>44</v>
      </c>
      <c r="E72" s="103" t="s">
        <v>305</v>
      </c>
      <c r="F72" s="11">
        <v>30989</v>
      </c>
      <c r="G72" s="19" t="s">
        <v>23</v>
      </c>
      <c r="H72" s="105">
        <v>1</v>
      </c>
      <c r="I72" s="105">
        <v>0</v>
      </c>
      <c r="J72" s="105">
        <v>0</v>
      </c>
      <c r="K72" s="149" t="s">
        <v>512</v>
      </c>
      <c r="L72" s="150">
        <f t="shared" si="2"/>
        <v>2</v>
      </c>
    </row>
    <row r="73" spans="2:12" x14ac:dyDescent="0.25">
      <c r="B73" s="149" t="str">
        <f t="shared" si="3"/>
        <v>2COLANTONIO</v>
      </c>
      <c r="C73" s="103" t="s">
        <v>1502</v>
      </c>
      <c r="D73" s="103" t="s">
        <v>139</v>
      </c>
      <c r="E73" s="103" t="s">
        <v>129</v>
      </c>
      <c r="F73" s="11">
        <v>23182</v>
      </c>
      <c r="G73" s="19" t="s">
        <v>29</v>
      </c>
      <c r="H73" s="105">
        <v>2</v>
      </c>
      <c r="I73" s="105">
        <v>0</v>
      </c>
      <c r="J73" s="105">
        <v>0</v>
      </c>
      <c r="K73" s="149" t="s">
        <v>512</v>
      </c>
      <c r="L73" s="150">
        <f t="shared" si="2"/>
        <v>2</v>
      </c>
    </row>
    <row r="74" spans="2:12" x14ac:dyDescent="0.25">
      <c r="B74" s="149" t="str">
        <f t="shared" si="3"/>
        <v>5COQUARD</v>
      </c>
      <c r="C74" s="103" t="s">
        <v>188</v>
      </c>
      <c r="D74" s="103" t="s">
        <v>189</v>
      </c>
      <c r="E74" s="103" t="s">
        <v>414</v>
      </c>
      <c r="F74" s="11">
        <v>21921</v>
      </c>
      <c r="G74" s="19" t="s">
        <v>29</v>
      </c>
      <c r="H74" s="105">
        <v>5</v>
      </c>
      <c r="I74" s="105">
        <v>0</v>
      </c>
      <c r="J74" s="105">
        <v>0</v>
      </c>
      <c r="K74" s="149" t="s">
        <v>512</v>
      </c>
      <c r="L74" s="150">
        <f t="shared" si="2"/>
        <v>5</v>
      </c>
    </row>
    <row r="75" spans="2:12" x14ac:dyDescent="0.25">
      <c r="B75" s="149" t="str">
        <f t="shared" si="3"/>
        <v>5CORBRAT</v>
      </c>
      <c r="C75" s="103" t="s">
        <v>412</v>
      </c>
      <c r="D75" s="103" t="s">
        <v>113</v>
      </c>
      <c r="E75" s="103" t="s">
        <v>46</v>
      </c>
      <c r="F75" s="11">
        <v>25565</v>
      </c>
      <c r="G75" s="19" t="s">
        <v>29</v>
      </c>
      <c r="H75" s="105">
        <v>5</v>
      </c>
      <c r="I75" s="105">
        <v>0</v>
      </c>
      <c r="J75" s="105">
        <v>0</v>
      </c>
      <c r="K75" s="149" t="s">
        <v>512</v>
      </c>
      <c r="L75" s="150">
        <f t="shared" si="2"/>
        <v>5</v>
      </c>
    </row>
    <row r="76" spans="2:12" x14ac:dyDescent="0.25">
      <c r="B76" s="149" t="str">
        <f t="shared" si="3"/>
        <v>2COSSUTTA</v>
      </c>
      <c r="C76" s="103" t="s">
        <v>1431</v>
      </c>
      <c r="D76" s="103" t="s">
        <v>144</v>
      </c>
      <c r="E76" s="103" t="s">
        <v>1370</v>
      </c>
      <c r="F76" s="11">
        <v>28168</v>
      </c>
      <c r="G76" s="19" t="s">
        <v>29</v>
      </c>
      <c r="H76" s="105">
        <v>2</v>
      </c>
      <c r="I76" s="105">
        <v>0</v>
      </c>
      <c r="J76" s="105">
        <v>0</v>
      </c>
      <c r="K76" s="149" t="s">
        <v>512</v>
      </c>
      <c r="L76" s="150">
        <f t="shared" si="2"/>
        <v>2</v>
      </c>
    </row>
    <row r="77" spans="2:12" x14ac:dyDescent="0.25">
      <c r="B77" s="149" t="str">
        <f t="shared" si="3"/>
        <v>2CUNHA</v>
      </c>
      <c r="C77" s="103" t="s">
        <v>68</v>
      </c>
      <c r="D77" s="103" t="s">
        <v>69</v>
      </c>
      <c r="E77" s="103" t="s">
        <v>70</v>
      </c>
      <c r="F77" s="11">
        <v>25243</v>
      </c>
      <c r="G77" s="19" t="s">
        <v>29</v>
      </c>
      <c r="H77" s="105">
        <v>1</v>
      </c>
      <c r="I77" s="105">
        <v>0</v>
      </c>
      <c r="J77" s="105">
        <v>0</v>
      </c>
      <c r="K77" s="149" t="s">
        <v>512</v>
      </c>
      <c r="L77" s="150">
        <f t="shared" si="2"/>
        <v>2</v>
      </c>
    </row>
    <row r="78" spans="2:12" x14ac:dyDescent="0.25">
      <c r="B78" s="149" t="str">
        <f t="shared" si="3"/>
        <v>2DE LORENZO</v>
      </c>
      <c r="C78" s="103" t="s">
        <v>1511</v>
      </c>
      <c r="D78" s="103" t="s">
        <v>37</v>
      </c>
      <c r="E78" s="103" t="s">
        <v>22</v>
      </c>
      <c r="F78" s="11">
        <v>23125</v>
      </c>
      <c r="G78" s="19" t="s">
        <v>23</v>
      </c>
      <c r="H78" s="105">
        <v>2</v>
      </c>
      <c r="I78" s="105">
        <v>0</v>
      </c>
      <c r="J78" s="105">
        <v>0</v>
      </c>
      <c r="K78" s="149" t="s">
        <v>512</v>
      </c>
      <c r="L78" s="150">
        <f t="shared" si="2"/>
        <v>2</v>
      </c>
    </row>
    <row r="79" spans="2:12" x14ac:dyDescent="0.25">
      <c r="B79" s="149" t="str">
        <f t="shared" si="3"/>
        <v>2DE POURCQ</v>
      </c>
      <c r="C79" s="103" t="s">
        <v>1367</v>
      </c>
      <c r="D79" s="103" t="s">
        <v>176</v>
      </c>
      <c r="E79" s="103" t="s">
        <v>1368</v>
      </c>
      <c r="F79" s="11">
        <v>30855</v>
      </c>
      <c r="G79" s="19" t="s">
        <v>35</v>
      </c>
      <c r="H79" s="105">
        <v>1</v>
      </c>
      <c r="I79" s="105">
        <v>0</v>
      </c>
      <c r="J79" s="105">
        <v>0</v>
      </c>
      <c r="K79" s="149" t="s">
        <v>512</v>
      </c>
      <c r="L79" s="150">
        <f t="shared" si="2"/>
        <v>2</v>
      </c>
    </row>
    <row r="80" spans="2:12" x14ac:dyDescent="0.25">
      <c r="B80" s="149" t="str">
        <f t="shared" si="3"/>
        <v>2DEBLANGEY</v>
      </c>
      <c r="C80" s="103" t="s">
        <v>191</v>
      </c>
      <c r="D80" s="103" t="s">
        <v>147</v>
      </c>
      <c r="E80" s="103" t="s">
        <v>336</v>
      </c>
      <c r="F80" s="11">
        <v>23865</v>
      </c>
      <c r="G80" s="19" t="s">
        <v>39</v>
      </c>
      <c r="H80" s="105">
        <v>2</v>
      </c>
      <c r="I80" s="105">
        <v>0</v>
      </c>
      <c r="J80" s="105">
        <v>0</v>
      </c>
      <c r="K80" s="149" t="s">
        <v>512</v>
      </c>
      <c r="L80" s="150">
        <f t="shared" ref="L80:L143" si="4">IF(H80=1,2,H80)</f>
        <v>2</v>
      </c>
    </row>
    <row r="81" spans="2:12" x14ac:dyDescent="0.25">
      <c r="B81" s="149" t="str">
        <f t="shared" si="3"/>
        <v>4DECHAMP</v>
      </c>
      <c r="C81" s="103" t="s">
        <v>128</v>
      </c>
      <c r="D81" s="103" t="s">
        <v>95</v>
      </c>
      <c r="E81" s="103" t="s">
        <v>77</v>
      </c>
      <c r="F81" s="11">
        <v>17181</v>
      </c>
      <c r="G81" s="19" t="s">
        <v>39</v>
      </c>
      <c r="H81" s="105">
        <v>4</v>
      </c>
      <c r="I81" s="105">
        <v>0</v>
      </c>
      <c r="J81" s="105">
        <v>0</v>
      </c>
      <c r="K81" s="149" t="s">
        <v>512</v>
      </c>
      <c r="L81" s="150">
        <f t="shared" si="4"/>
        <v>4</v>
      </c>
    </row>
    <row r="82" spans="2:12" x14ac:dyDescent="0.25">
      <c r="B82" s="149" t="str">
        <f t="shared" si="3"/>
        <v>2DEHURTEVENT</v>
      </c>
      <c r="C82" s="103" t="s">
        <v>1491</v>
      </c>
      <c r="D82" s="103" t="s">
        <v>171</v>
      </c>
      <c r="E82" s="103" t="s">
        <v>129</v>
      </c>
      <c r="F82" s="11">
        <v>25160</v>
      </c>
      <c r="G82" s="19" t="s">
        <v>29</v>
      </c>
      <c r="H82" s="105">
        <v>2</v>
      </c>
      <c r="I82" s="105">
        <v>0</v>
      </c>
      <c r="J82" s="105">
        <v>0</v>
      </c>
      <c r="K82" s="149" t="s">
        <v>512</v>
      </c>
      <c r="L82" s="150">
        <f t="shared" si="4"/>
        <v>2</v>
      </c>
    </row>
    <row r="83" spans="2:12" x14ac:dyDescent="0.25">
      <c r="B83" s="149" t="str">
        <f t="shared" si="3"/>
        <v>0DELAYE</v>
      </c>
      <c r="C83" s="103" t="s">
        <v>416</v>
      </c>
      <c r="D83" s="103" t="s">
        <v>115</v>
      </c>
      <c r="E83" s="103" t="s">
        <v>414</v>
      </c>
      <c r="F83" s="11">
        <v>32362</v>
      </c>
      <c r="G83" s="19" t="s">
        <v>29</v>
      </c>
      <c r="H83" s="105">
        <v>0</v>
      </c>
      <c r="I83" s="105">
        <v>0</v>
      </c>
      <c r="J83" s="105">
        <v>0</v>
      </c>
      <c r="K83" s="149" t="s">
        <v>512</v>
      </c>
      <c r="L83" s="150">
        <f t="shared" si="4"/>
        <v>0</v>
      </c>
    </row>
    <row r="84" spans="2:12" x14ac:dyDescent="0.25">
      <c r="B84" s="149" t="str">
        <f t="shared" si="3"/>
        <v>2DELEERSNYDER</v>
      </c>
      <c r="C84" s="103" t="s">
        <v>193</v>
      </c>
      <c r="D84" s="103" t="s">
        <v>147</v>
      </c>
      <c r="E84" s="103" t="s">
        <v>305</v>
      </c>
      <c r="F84" s="11">
        <v>27621</v>
      </c>
      <c r="G84" s="19" t="s">
        <v>23</v>
      </c>
      <c r="H84" s="105">
        <v>1</v>
      </c>
      <c r="I84" s="105">
        <v>0</v>
      </c>
      <c r="J84" s="105">
        <v>0</v>
      </c>
      <c r="K84" s="149" t="s">
        <v>512</v>
      </c>
      <c r="L84" s="150">
        <f t="shared" si="4"/>
        <v>2</v>
      </c>
    </row>
    <row r="85" spans="2:12" x14ac:dyDescent="0.25">
      <c r="B85" s="149" t="str">
        <f t="shared" si="3"/>
        <v>2DELORM</v>
      </c>
      <c r="C85" s="103" t="s">
        <v>1369</v>
      </c>
      <c r="D85" s="103" t="s">
        <v>424</v>
      </c>
      <c r="E85" s="103" t="s">
        <v>1370</v>
      </c>
      <c r="F85" s="11">
        <v>32955</v>
      </c>
      <c r="G85" s="19" t="s">
        <v>29</v>
      </c>
      <c r="H85" s="105">
        <v>1</v>
      </c>
      <c r="I85" s="105">
        <v>0</v>
      </c>
      <c r="J85" s="105">
        <v>0</v>
      </c>
      <c r="K85" s="149" t="s">
        <v>512</v>
      </c>
      <c r="L85" s="150">
        <f t="shared" si="4"/>
        <v>2</v>
      </c>
    </row>
    <row r="86" spans="2:12" x14ac:dyDescent="0.25">
      <c r="B86" s="149" t="str">
        <f t="shared" si="3"/>
        <v>2DELORME</v>
      </c>
      <c r="C86" s="103" t="s">
        <v>1432</v>
      </c>
      <c r="D86" s="103" t="s">
        <v>424</v>
      </c>
      <c r="E86" s="103" t="s">
        <v>1370</v>
      </c>
      <c r="F86" s="11">
        <v>32955</v>
      </c>
      <c r="G86" s="19" t="s">
        <v>29</v>
      </c>
      <c r="H86" s="105">
        <v>1</v>
      </c>
      <c r="I86" s="105">
        <v>0</v>
      </c>
      <c r="J86" s="105">
        <v>0</v>
      </c>
      <c r="K86" s="149" t="s">
        <v>512</v>
      </c>
      <c r="L86" s="150">
        <f t="shared" si="4"/>
        <v>2</v>
      </c>
    </row>
    <row r="87" spans="2:12" x14ac:dyDescent="0.25">
      <c r="B87" s="149" t="str">
        <f t="shared" si="3"/>
        <v>5DEMARIA</v>
      </c>
      <c r="C87" s="103" t="s">
        <v>194</v>
      </c>
      <c r="D87" s="103" t="s">
        <v>143</v>
      </c>
      <c r="E87" s="103" t="s">
        <v>1510</v>
      </c>
      <c r="F87" s="11">
        <v>17386</v>
      </c>
      <c r="G87" s="19" t="s">
        <v>294</v>
      </c>
      <c r="H87" s="105">
        <v>5</v>
      </c>
      <c r="I87" s="105">
        <v>0</v>
      </c>
      <c r="J87" s="105">
        <v>0</v>
      </c>
      <c r="K87" s="149" t="s">
        <v>512</v>
      </c>
      <c r="L87" s="150">
        <f t="shared" si="4"/>
        <v>5</v>
      </c>
    </row>
    <row r="88" spans="2:12" x14ac:dyDescent="0.25">
      <c r="B88" s="149" t="str">
        <f t="shared" si="3"/>
        <v>3DENONFOUX</v>
      </c>
      <c r="C88" s="103" t="s">
        <v>195</v>
      </c>
      <c r="D88" s="103" t="s">
        <v>166</v>
      </c>
      <c r="E88" s="103" t="s">
        <v>312</v>
      </c>
      <c r="F88" s="11">
        <v>22423</v>
      </c>
      <c r="G88" s="19" t="s">
        <v>39</v>
      </c>
      <c r="H88" s="105">
        <v>3</v>
      </c>
      <c r="I88" s="105">
        <v>0</v>
      </c>
      <c r="J88" s="105">
        <v>0</v>
      </c>
      <c r="K88" s="149" t="s">
        <v>512</v>
      </c>
      <c r="L88" s="150">
        <f t="shared" si="4"/>
        <v>3</v>
      </c>
    </row>
    <row r="89" spans="2:12" x14ac:dyDescent="0.25">
      <c r="B89" s="149" t="str">
        <f t="shared" si="3"/>
        <v>2DERRE</v>
      </c>
      <c r="C89" s="103" t="s">
        <v>1492</v>
      </c>
      <c r="D89" s="103" t="s">
        <v>341</v>
      </c>
      <c r="E89" s="103" t="s">
        <v>1378</v>
      </c>
      <c r="F89" s="11">
        <v>18965</v>
      </c>
      <c r="G89" s="19" t="s">
        <v>23</v>
      </c>
      <c r="H89" s="105">
        <v>2</v>
      </c>
      <c r="I89" s="105">
        <v>0</v>
      </c>
      <c r="J89" s="105">
        <v>0</v>
      </c>
      <c r="K89" s="149" t="s">
        <v>512</v>
      </c>
      <c r="L89" s="150">
        <f t="shared" si="4"/>
        <v>2</v>
      </c>
    </row>
    <row r="90" spans="2:12" x14ac:dyDescent="0.25">
      <c r="B90" s="149" t="str">
        <f t="shared" si="3"/>
        <v>5DESCHAMPS</v>
      </c>
      <c r="C90" s="103" t="s">
        <v>472</v>
      </c>
      <c r="D90" s="103" t="s">
        <v>166</v>
      </c>
      <c r="E90" s="103" t="s">
        <v>473</v>
      </c>
      <c r="F90" s="11">
        <v>19899</v>
      </c>
      <c r="G90" s="19" t="s">
        <v>39</v>
      </c>
      <c r="H90" s="105">
        <v>5</v>
      </c>
      <c r="I90" s="105">
        <v>0</v>
      </c>
      <c r="J90" s="105">
        <v>0</v>
      </c>
      <c r="K90" s="149" t="s">
        <v>512</v>
      </c>
      <c r="L90" s="150">
        <f t="shared" si="4"/>
        <v>5</v>
      </c>
    </row>
    <row r="91" spans="2:12" x14ac:dyDescent="0.25">
      <c r="B91" s="149" t="str">
        <f t="shared" si="3"/>
        <v>2DESGOUTTE</v>
      </c>
      <c r="C91" s="103" t="s">
        <v>196</v>
      </c>
      <c r="D91" s="103" t="s">
        <v>197</v>
      </c>
      <c r="E91" s="103" t="s">
        <v>304</v>
      </c>
      <c r="F91" s="11">
        <v>34320</v>
      </c>
      <c r="G91" s="19" t="s">
        <v>39</v>
      </c>
      <c r="H91" s="105">
        <v>1</v>
      </c>
      <c r="I91" s="105">
        <v>0</v>
      </c>
      <c r="J91" s="105">
        <v>0</v>
      </c>
      <c r="K91" s="149" t="s">
        <v>512</v>
      </c>
      <c r="L91" s="150">
        <f t="shared" si="4"/>
        <v>2</v>
      </c>
    </row>
    <row r="92" spans="2:12" x14ac:dyDescent="0.25">
      <c r="B92" s="149" t="str">
        <f t="shared" si="3"/>
        <v>2DESGOUTTE</v>
      </c>
      <c r="C92" s="103" t="s">
        <v>196</v>
      </c>
      <c r="D92" s="103" t="s">
        <v>142</v>
      </c>
      <c r="E92" s="103" t="s">
        <v>304</v>
      </c>
      <c r="F92" s="11">
        <v>32828</v>
      </c>
      <c r="G92" s="19" t="s">
        <v>39</v>
      </c>
      <c r="H92" s="105">
        <v>2</v>
      </c>
      <c r="I92" s="105">
        <v>0</v>
      </c>
      <c r="J92" s="105">
        <v>0</v>
      </c>
      <c r="K92" s="149" t="s">
        <v>512</v>
      </c>
      <c r="L92" s="150">
        <f t="shared" si="4"/>
        <v>2</v>
      </c>
    </row>
    <row r="93" spans="2:12" x14ac:dyDescent="0.25">
      <c r="B93" s="149" t="str">
        <f t="shared" si="3"/>
        <v>2DESGOUTTE</v>
      </c>
      <c r="C93" s="103" t="s">
        <v>196</v>
      </c>
      <c r="D93" s="103" t="s">
        <v>18</v>
      </c>
      <c r="E93" s="103" t="s">
        <v>304</v>
      </c>
      <c r="F93" s="11">
        <v>23983</v>
      </c>
      <c r="G93" s="19" t="s">
        <v>39</v>
      </c>
      <c r="H93" s="105">
        <v>2</v>
      </c>
      <c r="I93" s="105">
        <v>0</v>
      </c>
      <c r="J93" s="105">
        <v>0</v>
      </c>
      <c r="K93" s="149" t="s">
        <v>512</v>
      </c>
      <c r="L93" s="150">
        <f t="shared" si="4"/>
        <v>2</v>
      </c>
    </row>
    <row r="94" spans="2:12" x14ac:dyDescent="0.25">
      <c r="B94" s="149" t="str">
        <f t="shared" si="3"/>
        <v>5DEVARENNE</v>
      </c>
      <c r="C94" s="103" t="s">
        <v>376</v>
      </c>
      <c r="D94" s="103" t="s">
        <v>139</v>
      </c>
      <c r="E94" s="103" t="s">
        <v>328</v>
      </c>
      <c r="F94" s="11">
        <v>18039</v>
      </c>
      <c r="G94" s="19" t="s">
        <v>39</v>
      </c>
      <c r="H94" s="105">
        <v>5</v>
      </c>
      <c r="I94" s="105">
        <v>0</v>
      </c>
      <c r="J94" s="105">
        <v>0</v>
      </c>
      <c r="K94" s="149" t="s">
        <v>512</v>
      </c>
      <c r="L94" s="150">
        <f t="shared" si="4"/>
        <v>5</v>
      </c>
    </row>
    <row r="95" spans="2:12" x14ac:dyDescent="0.25">
      <c r="B95" s="149" t="str">
        <f t="shared" si="3"/>
        <v>0DEVILAINE</v>
      </c>
      <c r="C95" s="103" t="s">
        <v>417</v>
      </c>
      <c r="D95" s="103" t="s">
        <v>352</v>
      </c>
      <c r="E95" s="103" t="s">
        <v>414</v>
      </c>
      <c r="F95" s="11">
        <v>34807</v>
      </c>
      <c r="G95" s="19" t="s">
        <v>29</v>
      </c>
      <c r="H95" s="105">
        <v>0</v>
      </c>
      <c r="I95" s="105">
        <v>0</v>
      </c>
      <c r="J95" s="105">
        <v>0</v>
      </c>
      <c r="K95" s="149" t="s">
        <v>512</v>
      </c>
      <c r="L95" s="150">
        <f t="shared" si="4"/>
        <v>0</v>
      </c>
    </row>
    <row r="96" spans="2:12" x14ac:dyDescent="0.25">
      <c r="B96" s="149" t="str">
        <f t="shared" si="3"/>
        <v>2DEVILAINE</v>
      </c>
      <c r="C96" s="103" t="s">
        <v>417</v>
      </c>
      <c r="D96" s="103" t="s">
        <v>171</v>
      </c>
      <c r="E96" s="103" t="s">
        <v>414</v>
      </c>
      <c r="F96" s="11">
        <v>24663</v>
      </c>
      <c r="G96" s="19" t="s">
        <v>29</v>
      </c>
      <c r="H96" s="105">
        <v>2</v>
      </c>
      <c r="I96" s="105">
        <v>0</v>
      </c>
      <c r="J96" s="105">
        <v>0</v>
      </c>
      <c r="K96" s="149" t="s">
        <v>512</v>
      </c>
      <c r="L96" s="150">
        <f t="shared" si="4"/>
        <v>2</v>
      </c>
    </row>
    <row r="97" spans="2:12" x14ac:dyDescent="0.25">
      <c r="B97" s="149" t="str">
        <f t="shared" si="3"/>
        <v>4DEYRAIL</v>
      </c>
      <c r="C97" s="103" t="s">
        <v>93</v>
      </c>
      <c r="D97" s="103" t="s">
        <v>88</v>
      </c>
      <c r="E97" s="103" t="s">
        <v>79</v>
      </c>
      <c r="F97" s="11">
        <v>24023</v>
      </c>
      <c r="G97" s="19" t="s">
        <v>29</v>
      </c>
      <c r="H97" s="105">
        <v>4</v>
      </c>
      <c r="I97" s="105">
        <v>0</v>
      </c>
      <c r="J97" s="105">
        <v>0</v>
      </c>
      <c r="K97" s="149" t="s">
        <v>512</v>
      </c>
      <c r="L97" s="150">
        <f t="shared" si="4"/>
        <v>4</v>
      </c>
    </row>
    <row r="98" spans="2:12" x14ac:dyDescent="0.25">
      <c r="B98" s="149" t="str">
        <f t="shared" si="3"/>
        <v>5DONNET</v>
      </c>
      <c r="C98" s="103" t="s">
        <v>198</v>
      </c>
      <c r="D98" s="103" t="s">
        <v>139</v>
      </c>
      <c r="E98" s="103" t="s">
        <v>329</v>
      </c>
      <c r="F98" s="11">
        <v>17435</v>
      </c>
      <c r="G98" s="19" t="s">
        <v>294</v>
      </c>
      <c r="H98" s="105">
        <v>5</v>
      </c>
      <c r="I98" s="105">
        <v>0</v>
      </c>
      <c r="J98" s="105">
        <v>0</v>
      </c>
      <c r="K98" s="149" t="s">
        <v>512</v>
      </c>
      <c r="L98" s="150">
        <f t="shared" si="4"/>
        <v>5</v>
      </c>
    </row>
    <row r="99" spans="2:12" x14ac:dyDescent="0.25">
      <c r="B99" s="149" t="str">
        <f t="shared" si="3"/>
        <v>3DOUTAZ</v>
      </c>
      <c r="C99" s="103" t="s">
        <v>1464</v>
      </c>
      <c r="D99" s="103" t="s">
        <v>95</v>
      </c>
      <c r="E99" s="103" t="s">
        <v>126</v>
      </c>
      <c r="F99" s="11">
        <v>21376</v>
      </c>
      <c r="G99" s="19" t="s">
        <v>29</v>
      </c>
      <c r="H99" s="105">
        <v>3</v>
      </c>
      <c r="I99" s="105">
        <v>0</v>
      </c>
      <c r="J99" s="105">
        <v>0</v>
      </c>
      <c r="K99" s="149" t="s">
        <v>512</v>
      </c>
      <c r="L99" s="150">
        <f t="shared" si="4"/>
        <v>3</v>
      </c>
    </row>
    <row r="100" spans="2:12" x14ac:dyDescent="0.25">
      <c r="B100" s="149" t="str">
        <f t="shared" si="3"/>
        <v>2DUBIEF</v>
      </c>
      <c r="C100" s="103" t="s">
        <v>199</v>
      </c>
      <c r="D100" s="103" t="s">
        <v>200</v>
      </c>
      <c r="E100" s="103" t="s">
        <v>338</v>
      </c>
      <c r="F100" s="11">
        <v>23449</v>
      </c>
      <c r="G100" s="19" t="s">
        <v>35</v>
      </c>
      <c r="H100" s="105">
        <v>2</v>
      </c>
      <c r="I100" s="105">
        <v>0</v>
      </c>
      <c r="J100" s="105">
        <v>0</v>
      </c>
      <c r="K100" s="149" t="s">
        <v>512</v>
      </c>
      <c r="L100" s="150">
        <f t="shared" si="4"/>
        <v>2</v>
      </c>
    </row>
    <row r="101" spans="2:12" x14ac:dyDescent="0.25">
      <c r="B101" s="149" t="str">
        <f t="shared" si="3"/>
        <v>4DUBY</v>
      </c>
      <c r="C101" s="103" t="s">
        <v>201</v>
      </c>
      <c r="D101" s="103" t="s">
        <v>202</v>
      </c>
      <c r="E101" s="103" t="s">
        <v>320</v>
      </c>
      <c r="F101" s="11">
        <v>0</v>
      </c>
      <c r="G101" s="19" t="s">
        <v>23</v>
      </c>
      <c r="H101" s="105">
        <v>4</v>
      </c>
      <c r="I101" s="105">
        <v>0</v>
      </c>
      <c r="J101" s="105">
        <v>0</v>
      </c>
      <c r="K101" s="149" t="s">
        <v>512</v>
      </c>
      <c r="L101" s="150">
        <f t="shared" si="4"/>
        <v>4</v>
      </c>
    </row>
    <row r="102" spans="2:12" x14ac:dyDescent="0.25">
      <c r="B102" s="149" t="str">
        <f t="shared" si="3"/>
        <v>5DUCHAINE</v>
      </c>
      <c r="C102" s="103" t="s">
        <v>58</v>
      </c>
      <c r="D102" s="103" t="s">
        <v>59</v>
      </c>
      <c r="E102" s="103" t="s">
        <v>34</v>
      </c>
      <c r="F102" s="11">
        <v>18240</v>
      </c>
      <c r="G102" s="19" t="s">
        <v>35</v>
      </c>
      <c r="H102" s="105">
        <v>5</v>
      </c>
      <c r="I102" s="105">
        <v>0</v>
      </c>
      <c r="J102" s="105">
        <v>0</v>
      </c>
      <c r="K102" s="149" t="s">
        <v>512</v>
      </c>
      <c r="L102" s="150">
        <f t="shared" si="4"/>
        <v>5</v>
      </c>
    </row>
    <row r="103" spans="2:12" x14ac:dyDescent="0.25">
      <c r="B103" s="149" t="str">
        <f t="shared" si="3"/>
        <v>5DUCREUX</v>
      </c>
      <c r="C103" s="103" t="s">
        <v>203</v>
      </c>
      <c r="D103" s="103" t="s">
        <v>415</v>
      </c>
      <c r="E103" s="103" t="s">
        <v>414</v>
      </c>
      <c r="F103" s="11">
        <v>17005</v>
      </c>
      <c r="G103" s="19" t="s">
        <v>29</v>
      </c>
      <c r="H103" s="105">
        <v>5</v>
      </c>
      <c r="I103" s="105">
        <v>0</v>
      </c>
      <c r="J103" s="105">
        <v>0</v>
      </c>
      <c r="K103" s="149" t="s">
        <v>512</v>
      </c>
      <c r="L103" s="150">
        <f t="shared" si="4"/>
        <v>5</v>
      </c>
    </row>
    <row r="104" spans="2:12" x14ac:dyDescent="0.25">
      <c r="B104" s="149" t="str">
        <f t="shared" si="3"/>
        <v>2DUCREUX</v>
      </c>
      <c r="C104" s="103" t="s">
        <v>203</v>
      </c>
      <c r="D104" s="103" t="s">
        <v>17</v>
      </c>
      <c r="E104" s="103" t="s">
        <v>414</v>
      </c>
      <c r="F104" s="11">
        <v>27041</v>
      </c>
      <c r="G104" s="19" t="s">
        <v>29</v>
      </c>
      <c r="H104" s="105">
        <v>1</v>
      </c>
      <c r="I104" s="105">
        <v>0</v>
      </c>
      <c r="J104" s="105">
        <v>0</v>
      </c>
      <c r="K104" s="149" t="s">
        <v>512</v>
      </c>
      <c r="L104" s="150">
        <f t="shared" si="4"/>
        <v>2</v>
      </c>
    </row>
    <row r="105" spans="2:12" x14ac:dyDescent="0.25">
      <c r="B105" s="149" t="str">
        <f t="shared" si="3"/>
        <v>2DUCREUX</v>
      </c>
      <c r="C105" s="103" t="s">
        <v>203</v>
      </c>
      <c r="D105" s="103" t="s">
        <v>204</v>
      </c>
      <c r="E105" s="103" t="s">
        <v>328</v>
      </c>
      <c r="F105" s="11">
        <v>0</v>
      </c>
      <c r="G105" s="19" t="s">
        <v>39</v>
      </c>
      <c r="H105" s="105">
        <v>2</v>
      </c>
      <c r="I105" s="105">
        <v>0</v>
      </c>
      <c r="J105" s="105">
        <v>0</v>
      </c>
      <c r="K105" s="149" t="s">
        <v>512</v>
      </c>
      <c r="L105" s="150">
        <f t="shared" si="4"/>
        <v>2</v>
      </c>
    </row>
    <row r="106" spans="2:12" x14ac:dyDescent="0.25">
      <c r="B106" s="149" t="str">
        <f t="shared" si="3"/>
        <v>2DUFOSSE</v>
      </c>
      <c r="C106" s="103" t="s">
        <v>97</v>
      </c>
      <c r="D106" s="103" t="s">
        <v>98</v>
      </c>
      <c r="E106" s="103" t="s">
        <v>129</v>
      </c>
      <c r="F106" s="11">
        <v>24973</v>
      </c>
      <c r="G106" s="19" t="s">
        <v>29</v>
      </c>
      <c r="H106" s="105">
        <v>2</v>
      </c>
      <c r="I106" s="105">
        <v>0</v>
      </c>
      <c r="J106" s="105">
        <v>0</v>
      </c>
      <c r="K106" s="149" t="s">
        <v>512</v>
      </c>
      <c r="L106" s="150">
        <f t="shared" si="4"/>
        <v>2</v>
      </c>
    </row>
    <row r="107" spans="2:12" x14ac:dyDescent="0.25">
      <c r="B107" s="149" t="str">
        <f t="shared" si="3"/>
        <v>2DUFOUR</v>
      </c>
      <c r="C107" s="103" t="s">
        <v>842</v>
      </c>
      <c r="D107" s="103" t="s">
        <v>1433</v>
      </c>
      <c r="E107" s="103" t="s">
        <v>1370</v>
      </c>
      <c r="F107" s="11">
        <v>29221</v>
      </c>
      <c r="G107" s="19" t="s">
        <v>29</v>
      </c>
      <c r="H107" s="105">
        <v>2</v>
      </c>
      <c r="I107" s="105">
        <v>0</v>
      </c>
      <c r="J107" s="105">
        <v>0</v>
      </c>
      <c r="K107" s="149" t="s">
        <v>512</v>
      </c>
      <c r="L107" s="150">
        <f t="shared" si="4"/>
        <v>2</v>
      </c>
    </row>
    <row r="108" spans="2:12" x14ac:dyDescent="0.25">
      <c r="B108" s="149" t="str">
        <f t="shared" si="3"/>
        <v>0DUMAS</v>
      </c>
      <c r="C108" s="103" t="s">
        <v>422</v>
      </c>
      <c r="D108" s="103" t="s">
        <v>232</v>
      </c>
      <c r="E108" s="103" t="s">
        <v>414</v>
      </c>
      <c r="F108" s="11">
        <v>35195</v>
      </c>
      <c r="G108" s="19" t="s">
        <v>29</v>
      </c>
      <c r="H108" s="105">
        <v>0</v>
      </c>
      <c r="I108" s="105">
        <v>0</v>
      </c>
      <c r="J108" s="105">
        <v>0</v>
      </c>
      <c r="K108" s="149" t="s">
        <v>512</v>
      </c>
      <c r="L108" s="150">
        <f t="shared" si="4"/>
        <v>0</v>
      </c>
    </row>
    <row r="109" spans="2:12" x14ac:dyDescent="0.25">
      <c r="B109" s="149" t="str">
        <f t="shared" si="3"/>
        <v>4DUPERON</v>
      </c>
      <c r="C109" s="103" t="s">
        <v>475</v>
      </c>
      <c r="D109" s="103" t="s">
        <v>147</v>
      </c>
      <c r="E109" s="103" t="s">
        <v>337</v>
      </c>
      <c r="F109" s="11">
        <v>31806</v>
      </c>
      <c r="G109" s="19" t="s">
        <v>39</v>
      </c>
      <c r="H109" s="105">
        <v>4</v>
      </c>
      <c r="I109" s="105">
        <v>0</v>
      </c>
      <c r="J109" s="105">
        <v>0</v>
      </c>
      <c r="K109" s="149" t="s">
        <v>512</v>
      </c>
      <c r="L109" s="150">
        <f t="shared" si="4"/>
        <v>4</v>
      </c>
    </row>
    <row r="110" spans="2:12" x14ac:dyDescent="0.25">
      <c r="B110" s="149" t="str">
        <f t="shared" si="3"/>
        <v>4DUPUY</v>
      </c>
      <c r="C110" s="103" t="s">
        <v>205</v>
      </c>
      <c r="D110" s="103" t="s">
        <v>33</v>
      </c>
      <c r="E110" s="103" t="s">
        <v>77</v>
      </c>
      <c r="F110" s="11">
        <v>24028</v>
      </c>
      <c r="G110" s="19" t="s">
        <v>39</v>
      </c>
      <c r="H110" s="105">
        <v>4</v>
      </c>
      <c r="I110" s="105">
        <v>0</v>
      </c>
      <c r="J110" s="105">
        <v>0</v>
      </c>
      <c r="K110" s="149" t="s">
        <v>512</v>
      </c>
      <c r="L110" s="150">
        <f t="shared" si="4"/>
        <v>4</v>
      </c>
    </row>
    <row r="111" spans="2:12" x14ac:dyDescent="0.25">
      <c r="B111" s="149" t="str">
        <f t="shared" si="3"/>
        <v>2DURAND</v>
      </c>
      <c r="C111" s="103" t="s">
        <v>454</v>
      </c>
      <c r="D111" s="103" t="s">
        <v>95</v>
      </c>
      <c r="E111" s="103" t="s">
        <v>16</v>
      </c>
      <c r="F111" s="11">
        <v>18812</v>
      </c>
      <c r="G111" s="19" t="s">
        <v>35</v>
      </c>
      <c r="H111" s="105">
        <v>2</v>
      </c>
      <c r="I111" s="105">
        <v>0</v>
      </c>
      <c r="J111" s="105">
        <v>0</v>
      </c>
      <c r="K111" s="149" t="s">
        <v>512</v>
      </c>
      <c r="L111" s="150">
        <f t="shared" si="4"/>
        <v>2</v>
      </c>
    </row>
    <row r="112" spans="2:12" x14ac:dyDescent="0.25">
      <c r="B112" s="149" t="str">
        <f t="shared" si="3"/>
        <v xml:space="preserve">4DURANTON </v>
      </c>
      <c r="C112" s="103" t="s">
        <v>489</v>
      </c>
      <c r="D112" s="103" t="s">
        <v>37</v>
      </c>
      <c r="E112" s="103" t="s">
        <v>465</v>
      </c>
      <c r="F112" s="11">
        <v>22385</v>
      </c>
      <c r="G112" s="19" t="s">
        <v>39</v>
      </c>
      <c r="H112" s="105">
        <v>4</v>
      </c>
      <c r="I112" s="105">
        <v>0</v>
      </c>
      <c r="J112" s="105">
        <v>0</v>
      </c>
      <c r="K112" s="149" t="s">
        <v>512</v>
      </c>
      <c r="L112" s="150">
        <f t="shared" si="4"/>
        <v>4</v>
      </c>
    </row>
    <row r="113" spans="2:12" x14ac:dyDescent="0.25">
      <c r="B113" s="149" t="str">
        <f t="shared" si="3"/>
        <v>0DURBIZE</v>
      </c>
      <c r="C113" s="103" t="s">
        <v>423</v>
      </c>
      <c r="D113" s="103" t="s">
        <v>424</v>
      </c>
      <c r="E113" s="103" t="s">
        <v>414</v>
      </c>
      <c r="F113" s="11">
        <v>34576</v>
      </c>
      <c r="G113" s="19" t="s">
        <v>29</v>
      </c>
      <c r="H113" s="105">
        <v>0</v>
      </c>
      <c r="I113" s="105">
        <v>0</v>
      </c>
      <c r="J113" s="105">
        <v>0</v>
      </c>
      <c r="K113" s="149" t="s">
        <v>512</v>
      </c>
      <c r="L113" s="150">
        <f t="shared" si="4"/>
        <v>0</v>
      </c>
    </row>
    <row r="114" spans="2:12" x14ac:dyDescent="0.25">
      <c r="B114" s="149" t="str">
        <f t="shared" si="3"/>
        <v>3DUROUX</v>
      </c>
      <c r="C114" s="103" t="s">
        <v>1441</v>
      </c>
      <c r="D114" s="103" t="s">
        <v>1386</v>
      </c>
      <c r="E114" s="103" t="s">
        <v>1442</v>
      </c>
      <c r="F114" s="11">
        <v>30074</v>
      </c>
      <c r="G114" s="19" t="s">
        <v>23</v>
      </c>
      <c r="H114" s="105">
        <v>3</v>
      </c>
      <c r="I114" s="105">
        <v>0</v>
      </c>
      <c r="J114" s="105">
        <v>0</v>
      </c>
      <c r="K114" s="149" t="s">
        <v>512</v>
      </c>
      <c r="L114" s="150">
        <f t="shared" si="4"/>
        <v>3</v>
      </c>
    </row>
    <row r="115" spans="2:12" x14ac:dyDescent="0.25">
      <c r="B115" s="149" t="str">
        <f t="shared" si="3"/>
        <v>5EHRHOLD</v>
      </c>
      <c r="C115" s="103" t="s">
        <v>345</v>
      </c>
      <c r="D115" s="103" t="s">
        <v>202</v>
      </c>
      <c r="E115" s="103" t="s">
        <v>42</v>
      </c>
      <c r="F115" s="11">
        <v>23278</v>
      </c>
      <c r="G115" s="19" t="s">
        <v>43</v>
      </c>
      <c r="H115" s="105">
        <v>5</v>
      </c>
      <c r="I115" s="105">
        <v>0</v>
      </c>
      <c r="J115" s="105">
        <v>0</v>
      </c>
      <c r="K115" s="149" t="s">
        <v>512</v>
      </c>
      <c r="L115" s="150">
        <f t="shared" si="4"/>
        <v>5</v>
      </c>
    </row>
    <row r="116" spans="2:12" x14ac:dyDescent="0.25">
      <c r="B116" s="149" t="str">
        <f t="shared" si="3"/>
        <v>2ENAULT</v>
      </c>
      <c r="C116" s="103" t="s">
        <v>116</v>
      </c>
      <c r="D116" s="103" t="s">
        <v>117</v>
      </c>
      <c r="E116" s="103" t="s">
        <v>118</v>
      </c>
      <c r="F116" s="11">
        <v>20874</v>
      </c>
      <c r="G116" s="19" t="s">
        <v>35</v>
      </c>
      <c r="H116" s="105">
        <v>2</v>
      </c>
      <c r="I116" s="105">
        <v>0</v>
      </c>
      <c r="J116" s="105">
        <v>0</v>
      </c>
      <c r="K116" s="149" t="s">
        <v>512</v>
      </c>
      <c r="L116" s="150">
        <f t="shared" si="4"/>
        <v>2</v>
      </c>
    </row>
    <row r="117" spans="2:12" x14ac:dyDescent="0.25">
      <c r="B117" s="149" t="str">
        <f t="shared" si="3"/>
        <v>2EONO</v>
      </c>
      <c r="C117" s="103" t="s">
        <v>207</v>
      </c>
      <c r="D117" s="103" t="s">
        <v>158</v>
      </c>
      <c r="E117" s="103" t="s">
        <v>336</v>
      </c>
      <c r="F117" s="11">
        <v>19766</v>
      </c>
      <c r="G117" s="19" t="s">
        <v>39</v>
      </c>
      <c r="H117" s="105">
        <v>2</v>
      </c>
      <c r="I117" s="105">
        <v>0</v>
      </c>
      <c r="J117" s="105">
        <v>0</v>
      </c>
      <c r="K117" s="149" t="s">
        <v>512</v>
      </c>
      <c r="L117" s="150">
        <f t="shared" si="4"/>
        <v>2</v>
      </c>
    </row>
    <row r="118" spans="2:12" x14ac:dyDescent="0.25">
      <c r="B118" s="149" t="str">
        <f t="shared" si="3"/>
        <v>2EYRAUD</v>
      </c>
      <c r="C118" s="103" t="s">
        <v>208</v>
      </c>
      <c r="D118" s="103" t="s">
        <v>209</v>
      </c>
      <c r="E118" s="103" t="s">
        <v>465</v>
      </c>
      <c r="F118" s="11">
        <v>24306</v>
      </c>
      <c r="G118" s="19" t="s">
        <v>39</v>
      </c>
      <c r="H118" s="105">
        <v>2</v>
      </c>
      <c r="I118" s="105">
        <v>0</v>
      </c>
      <c r="J118" s="105">
        <v>0</v>
      </c>
      <c r="K118" s="149" t="s">
        <v>512</v>
      </c>
      <c r="L118" s="150">
        <f t="shared" si="4"/>
        <v>2</v>
      </c>
    </row>
    <row r="119" spans="2:12" x14ac:dyDescent="0.25">
      <c r="B119" s="149" t="str">
        <f t="shared" si="3"/>
        <v>4FARES</v>
      </c>
      <c r="C119" s="103" t="s">
        <v>1458</v>
      </c>
      <c r="D119" s="103" t="s">
        <v>1459</v>
      </c>
      <c r="E119" s="103" t="s">
        <v>309</v>
      </c>
      <c r="F119" s="11">
        <v>23655</v>
      </c>
      <c r="G119" s="19" t="s">
        <v>23</v>
      </c>
      <c r="H119" s="105">
        <v>4</v>
      </c>
      <c r="I119" s="105">
        <v>0</v>
      </c>
      <c r="J119" s="105">
        <v>0</v>
      </c>
      <c r="K119" s="149" t="s">
        <v>512</v>
      </c>
      <c r="L119" s="150">
        <f t="shared" si="4"/>
        <v>4</v>
      </c>
    </row>
    <row r="120" spans="2:12" x14ac:dyDescent="0.25">
      <c r="B120" s="149" t="str">
        <f t="shared" si="3"/>
        <v>2FARINET</v>
      </c>
      <c r="C120" s="103" t="s">
        <v>476</v>
      </c>
      <c r="D120" s="103" t="s">
        <v>256</v>
      </c>
      <c r="E120" s="103" t="s">
        <v>465</v>
      </c>
      <c r="F120" s="11">
        <v>25318</v>
      </c>
      <c r="G120" s="19" t="s">
        <v>39</v>
      </c>
      <c r="H120" s="105">
        <v>2</v>
      </c>
      <c r="I120" s="105">
        <v>0</v>
      </c>
      <c r="J120" s="105">
        <v>0</v>
      </c>
      <c r="K120" s="149" t="s">
        <v>512</v>
      </c>
      <c r="L120" s="150">
        <f t="shared" si="4"/>
        <v>2</v>
      </c>
    </row>
    <row r="121" spans="2:12" x14ac:dyDescent="0.25">
      <c r="B121" s="149" t="str">
        <f t="shared" si="3"/>
        <v>3FAVRE</v>
      </c>
      <c r="C121" s="103" t="s">
        <v>860</v>
      </c>
      <c r="D121" s="103" t="s">
        <v>27</v>
      </c>
      <c r="E121" s="103" t="s">
        <v>28</v>
      </c>
      <c r="F121" s="11">
        <v>24566</v>
      </c>
      <c r="G121" s="19" t="s">
        <v>29</v>
      </c>
      <c r="H121" s="105">
        <v>3</v>
      </c>
      <c r="I121" s="105">
        <v>0</v>
      </c>
      <c r="J121" s="105">
        <v>0</v>
      </c>
      <c r="K121" s="149" t="s">
        <v>512</v>
      </c>
      <c r="L121" s="150">
        <f t="shared" si="4"/>
        <v>3</v>
      </c>
    </row>
    <row r="122" spans="2:12" x14ac:dyDescent="0.25">
      <c r="B122" s="149" t="str">
        <f t="shared" si="3"/>
        <v>2FEBVAY</v>
      </c>
      <c r="C122" s="103" t="s">
        <v>1371</v>
      </c>
      <c r="D122" s="103" t="s">
        <v>568</v>
      </c>
      <c r="E122" s="103" t="s">
        <v>445</v>
      </c>
      <c r="F122" s="11">
        <v>31300</v>
      </c>
      <c r="G122" s="19" t="s">
        <v>35</v>
      </c>
      <c r="H122" s="105">
        <v>1</v>
      </c>
      <c r="I122" s="105">
        <v>0</v>
      </c>
      <c r="J122" s="105">
        <v>0</v>
      </c>
      <c r="K122" s="149" t="s">
        <v>512</v>
      </c>
      <c r="L122" s="150">
        <f t="shared" si="4"/>
        <v>2</v>
      </c>
    </row>
    <row r="123" spans="2:12" x14ac:dyDescent="0.25">
      <c r="B123" s="149" t="str">
        <f t="shared" si="3"/>
        <v>4FERLET</v>
      </c>
      <c r="C123" s="103" t="s">
        <v>210</v>
      </c>
      <c r="D123" s="103" t="s">
        <v>211</v>
      </c>
      <c r="E123" s="103" t="s">
        <v>325</v>
      </c>
      <c r="F123" s="11">
        <v>26782</v>
      </c>
      <c r="G123" s="19">
        <v>0</v>
      </c>
      <c r="H123" s="105">
        <v>4</v>
      </c>
      <c r="I123" s="105">
        <v>0</v>
      </c>
      <c r="J123" s="105">
        <v>0</v>
      </c>
      <c r="K123" s="149" t="s">
        <v>512</v>
      </c>
      <c r="L123" s="150">
        <f t="shared" si="4"/>
        <v>4</v>
      </c>
    </row>
    <row r="124" spans="2:12" x14ac:dyDescent="0.25">
      <c r="B124" s="149" t="str">
        <f t="shared" si="3"/>
        <v>5FERRANT</v>
      </c>
      <c r="C124" s="103" t="s">
        <v>1416</v>
      </c>
      <c r="D124" s="103" t="s">
        <v>619</v>
      </c>
      <c r="E124" s="103" t="s">
        <v>1417</v>
      </c>
      <c r="F124" s="11">
        <v>31179</v>
      </c>
      <c r="G124" s="19" t="s">
        <v>1418</v>
      </c>
      <c r="H124" s="105">
        <v>5</v>
      </c>
      <c r="I124" s="105">
        <v>0</v>
      </c>
      <c r="J124" s="105">
        <v>0</v>
      </c>
      <c r="K124" s="149" t="s">
        <v>512</v>
      </c>
      <c r="L124" s="150">
        <f t="shared" si="4"/>
        <v>5</v>
      </c>
    </row>
    <row r="125" spans="2:12" x14ac:dyDescent="0.25">
      <c r="B125" s="149" t="str">
        <f t="shared" si="3"/>
        <v>4FERRET</v>
      </c>
      <c r="C125" s="103" t="s">
        <v>346</v>
      </c>
      <c r="D125" s="103" t="s">
        <v>399</v>
      </c>
      <c r="E125" s="103" t="s">
        <v>382</v>
      </c>
      <c r="F125" s="11">
        <v>19551</v>
      </c>
      <c r="G125" s="19" t="s">
        <v>23</v>
      </c>
      <c r="H125" s="105">
        <v>4</v>
      </c>
      <c r="I125" s="105">
        <v>0</v>
      </c>
      <c r="J125" s="105">
        <v>0</v>
      </c>
      <c r="K125" s="149" t="s">
        <v>512</v>
      </c>
      <c r="L125" s="150">
        <f t="shared" si="4"/>
        <v>4</v>
      </c>
    </row>
    <row r="126" spans="2:12" x14ac:dyDescent="0.25">
      <c r="B126" s="149" t="str">
        <f t="shared" si="3"/>
        <v>3FERRET</v>
      </c>
      <c r="C126" s="103" t="s">
        <v>346</v>
      </c>
      <c r="D126" s="103" t="s">
        <v>402</v>
      </c>
      <c r="E126" s="103" t="s">
        <v>382</v>
      </c>
      <c r="F126" s="11">
        <v>29226</v>
      </c>
      <c r="G126" s="19" t="s">
        <v>23</v>
      </c>
      <c r="H126" s="105">
        <v>3</v>
      </c>
      <c r="I126" s="105">
        <v>0</v>
      </c>
      <c r="J126" s="105">
        <v>0</v>
      </c>
      <c r="K126" s="149" t="s">
        <v>512</v>
      </c>
      <c r="L126" s="150">
        <f t="shared" si="4"/>
        <v>3</v>
      </c>
    </row>
    <row r="127" spans="2:12" x14ac:dyDescent="0.25">
      <c r="B127" s="149" t="str">
        <f t="shared" si="3"/>
        <v>3FINOT</v>
      </c>
      <c r="C127" s="103" t="s">
        <v>1471</v>
      </c>
      <c r="D127" s="103" t="s">
        <v>33</v>
      </c>
      <c r="E127" s="103" t="s">
        <v>1368</v>
      </c>
      <c r="F127" s="11">
        <v>22568</v>
      </c>
      <c r="G127" s="19" t="s">
        <v>35</v>
      </c>
      <c r="H127" s="105">
        <v>3</v>
      </c>
      <c r="I127" s="105">
        <v>0</v>
      </c>
      <c r="J127" s="105">
        <v>0</v>
      </c>
      <c r="K127" s="149" t="s">
        <v>512</v>
      </c>
      <c r="L127" s="150">
        <f t="shared" si="4"/>
        <v>3</v>
      </c>
    </row>
    <row r="128" spans="2:12" x14ac:dyDescent="0.25">
      <c r="B128" s="149" t="str">
        <f t="shared" si="3"/>
        <v>4FLORENCE</v>
      </c>
      <c r="C128" s="103" t="s">
        <v>1335</v>
      </c>
      <c r="D128" s="103" t="s">
        <v>117</v>
      </c>
      <c r="E128" s="103" t="s">
        <v>77</v>
      </c>
      <c r="F128" s="11">
        <v>22904</v>
      </c>
      <c r="G128" s="19" t="s">
        <v>39</v>
      </c>
      <c r="H128" s="105">
        <v>4</v>
      </c>
      <c r="I128" s="105">
        <v>0</v>
      </c>
      <c r="J128" s="105">
        <v>0</v>
      </c>
      <c r="K128" s="149" t="s">
        <v>512</v>
      </c>
      <c r="L128" s="150">
        <f t="shared" si="4"/>
        <v>4</v>
      </c>
    </row>
    <row r="129" spans="2:12" x14ac:dyDescent="0.25">
      <c r="B129" s="149" t="str">
        <f t="shared" si="3"/>
        <v>3FOREL</v>
      </c>
      <c r="C129" s="103" t="s">
        <v>1493</v>
      </c>
      <c r="D129" s="103" t="s">
        <v>107</v>
      </c>
      <c r="E129" s="103" t="s">
        <v>129</v>
      </c>
      <c r="F129" s="11">
        <v>25406</v>
      </c>
      <c r="G129" s="19" t="s">
        <v>29</v>
      </c>
      <c r="H129" s="105">
        <v>3</v>
      </c>
      <c r="I129" s="105">
        <v>0</v>
      </c>
      <c r="J129" s="105">
        <v>0</v>
      </c>
      <c r="K129" s="149" t="s">
        <v>512</v>
      </c>
      <c r="L129" s="150">
        <f t="shared" si="4"/>
        <v>3</v>
      </c>
    </row>
    <row r="130" spans="2:12" x14ac:dyDescent="0.25">
      <c r="B130" s="149" t="str">
        <f t="shared" si="3"/>
        <v>2FORLINI</v>
      </c>
      <c r="C130" s="103" t="s">
        <v>212</v>
      </c>
      <c r="D130" s="103" t="s">
        <v>213</v>
      </c>
      <c r="E130" s="103" t="s">
        <v>22</v>
      </c>
      <c r="F130" s="11">
        <v>24975</v>
      </c>
      <c r="G130" s="19" t="s">
        <v>23</v>
      </c>
      <c r="H130" s="105">
        <v>2</v>
      </c>
      <c r="I130" s="105">
        <v>0</v>
      </c>
      <c r="J130" s="105">
        <v>0</v>
      </c>
      <c r="K130" s="149" t="s">
        <v>512</v>
      </c>
      <c r="L130" s="150">
        <f t="shared" si="4"/>
        <v>2</v>
      </c>
    </row>
    <row r="131" spans="2:12" x14ac:dyDescent="0.25">
      <c r="B131" s="149" t="str">
        <f t="shared" ref="B131:B194" si="5">CONCATENATE(L131,C131)</f>
        <v>2FOUILLOUSE</v>
      </c>
      <c r="C131" s="103" t="s">
        <v>214</v>
      </c>
      <c r="D131" s="103" t="s">
        <v>192</v>
      </c>
      <c r="E131" s="103" t="s">
        <v>328</v>
      </c>
      <c r="F131" s="11">
        <v>21117</v>
      </c>
      <c r="G131" s="19" t="s">
        <v>39</v>
      </c>
      <c r="H131" s="105">
        <v>2</v>
      </c>
      <c r="I131" s="105">
        <v>0</v>
      </c>
      <c r="J131" s="105">
        <v>0</v>
      </c>
      <c r="K131" s="149" t="s">
        <v>512</v>
      </c>
      <c r="L131" s="150">
        <f t="shared" si="4"/>
        <v>2</v>
      </c>
    </row>
    <row r="132" spans="2:12" x14ac:dyDescent="0.25">
      <c r="B132" s="149" t="str">
        <f t="shared" si="5"/>
        <v>4FRASSANITO</v>
      </c>
      <c r="C132" s="103" t="s">
        <v>215</v>
      </c>
      <c r="D132" s="103" t="s">
        <v>341</v>
      </c>
      <c r="E132" s="103" t="s">
        <v>357</v>
      </c>
      <c r="F132" s="11">
        <v>17200</v>
      </c>
      <c r="G132" s="19" t="s">
        <v>29</v>
      </c>
      <c r="H132" s="105">
        <v>4</v>
      </c>
      <c r="I132" s="105">
        <v>0</v>
      </c>
      <c r="J132" s="105">
        <v>0</v>
      </c>
      <c r="K132" s="149" t="s">
        <v>512</v>
      </c>
      <c r="L132" s="150">
        <f t="shared" si="4"/>
        <v>4</v>
      </c>
    </row>
    <row r="133" spans="2:12" x14ac:dyDescent="0.25">
      <c r="B133" s="149" t="str">
        <f t="shared" si="5"/>
        <v>5FREMY</v>
      </c>
      <c r="C133" s="103" t="s">
        <v>1477</v>
      </c>
      <c r="D133" s="103" t="s">
        <v>117</v>
      </c>
      <c r="E133" s="103" t="s">
        <v>309</v>
      </c>
      <c r="F133" s="11">
        <v>23526</v>
      </c>
      <c r="G133" s="19" t="s">
        <v>23</v>
      </c>
      <c r="H133" s="105">
        <v>5</v>
      </c>
      <c r="I133" s="105">
        <v>0</v>
      </c>
      <c r="J133" s="105">
        <v>0</v>
      </c>
      <c r="K133" s="149" t="s">
        <v>512</v>
      </c>
      <c r="L133" s="150">
        <f t="shared" si="4"/>
        <v>5</v>
      </c>
    </row>
    <row r="134" spans="2:12" x14ac:dyDescent="0.25">
      <c r="B134" s="149" t="str">
        <f t="shared" si="5"/>
        <v>3GAGNOUX</v>
      </c>
      <c r="C134" s="103" t="s">
        <v>216</v>
      </c>
      <c r="D134" s="103" t="s">
        <v>181</v>
      </c>
      <c r="E134" s="103" t="s">
        <v>316</v>
      </c>
      <c r="F134" s="11">
        <v>25407</v>
      </c>
      <c r="G134" s="19" t="s">
        <v>23</v>
      </c>
      <c r="H134" s="105">
        <v>3</v>
      </c>
      <c r="I134" s="105">
        <v>0</v>
      </c>
      <c r="J134" s="105">
        <v>0</v>
      </c>
      <c r="K134" s="149" t="s">
        <v>512</v>
      </c>
      <c r="L134" s="150">
        <f t="shared" si="4"/>
        <v>3</v>
      </c>
    </row>
    <row r="135" spans="2:12" x14ac:dyDescent="0.25">
      <c r="B135" s="149" t="str">
        <f t="shared" si="5"/>
        <v>3GAILLARD</v>
      </c>
      <c r="C135" s="103" t="s">
        <v>890</v>
      </c>
      <c r="D135" s="103" t="s">
        <v>144</v>
      </c>
      <c r="E135" s="103" t="s">
        <v>1460</v>
      </c>
      <c r="F135" s="11">
        <v>24814</v>
      </c>
      <c r="G135" s="19" t="s">
        <v>23</v>
      </c>
      <c r="H135" s="105">
        <v>3</v>
      </c>
      <c r="I135" s="105">
        <v>0</v>
      </c>
      <c r="J135" s="105">
        <v>0</v>
      </c>
      <c r="K135" s="149" t="s">
        <v>512</v>
      </c>
      <c r="L135" s="150">
        <f t="shared" si="4"/>
        <v>3</v>
      </c>
    </row>
    <row r="136" spans="2:12" x14ac:dyDescent="0.25">
      <c r="B136" s="149" t="str">
        <f t="shared" si="5"/>
        <v>3GAILLARDET</v>
      </c>
      <c r="C136" s="103" t="s">
        <v>1475</v>
      </c>
      <c r="D136" s="103" t="s">
        <v>647</v>
      </c>
      <c r="E136" s="103" t="s">
        <v>1474</v>
      </c>
      <c r="F136" s="11">
        <v>0</v>
      </c>
      <c r="G136" s="19" t="s">
        <v>35</v>
      </c>
      <c r="H136" s="105">
        <v>3</v>
      </c>
      <c r="I136" s="105">
        <v>0</v>
      </c>
      <c r="J136" s="105">
        <v>0</v>
      </c>
      <c r="K136" s="149" t="s">
        <v>512</v>
      </c>
      <c r="L136" s="150">
        <f t="shared" si="4"/>
        <v>3</v>
      </c>
    </row>
    <row r="137" spans="2:12" x14ac:dyDescent="0.25">
      <c r="B137" s="149" t="str">
        <f t="shared" si="5"/>
        <v>5GALISSI</v>
      </c>
      <c r="C137" s="103" t="s">
        <v>1523</v>
      </c>
      <c r="D137" s="103" t="s">
        <v>1524</v>
      </c>
      <c r="E137" s="103" t="s">
        <v>1525</v>
      </c>
      <c r="F137" s="11">
        <v>19963</v>
      </c>
      <c r="G137" s="19" t="s">
        <v>296</v>
      </c>
      <c r="H137" s="105">
        <v>5</v>
      </c>
      <c r="I137" s="105">
        <v>0</v>
      </c>
      <c r="J137" s="105">
        <v>0</v>
      </c>
      <c r="K137" s="149" t="s">
        <v>512</v>
      </c>
      <c r="L137" s="150">
        <f t="shared" si="4"/>
        <v>5</v>
      </c>
    </row>
    <row r="138" spans="2:12" x14ac:dyDescent="0.25">
      <c r="B138" s="149" t="str">
        <f t="shared" si="5"/>
        <v>2GAMRA</v>
      </c>
      <c r="C138" s="103" t="s">
        <v>1494</v>
      </c>
      <c r="D138" s="103" t="s">
        <v>1495</v>
      </c>
      <c r="E138" s="103" t="s">
        <v>129</v>
      </c>
      <c r="F138" s="11">
        <v>26829</v>
      </c>
      <c r="G138" s="19" t="s">
        <v>29</v>
      </c>
      <c r="H138" s="105">
        <v>1</v>
      </c>
      <c r="I138" s="105">
        <v>0</v>
      </c>
      <c r="J138" s="105">
        <v>0</v>
      </c>
      <c r="K138" s="149" t="s">
        <v>512</v>
      </c>
      <c r="L138" s="150">
        <f t="shared" si="4"/>
        <v>2</v>
      </c>
    </row>
    <row r="139" spans="2:12" x14ac:dyDescent="0.25">
      <c r="B139" s="149" t="str">
        <f t="shared" si="5"/>
        <v>0GAREL</v>
      </c>
      <c r="C139" s="103" t="s">
        <v>421</v>
      </c>
      <c r="D139" s="103" t="s">
        <v>948</v>
      </c>
      <c r="E139" s="103" t="s">
        <v>414</v>
      </c>
      <c r="F139" s="11">
        <v>35067</v>
      </c>
      <c r="G139" s="19" t="s">
        <v>29</v>
      </c>
      <c r="H139" s="105">
        <v>0</v>
      </c>
      <c r="I139" s="105">
        <v>0</v>
      </c>
      <c r="J139" s="105">
        <v>0</v>
      </c>
      <c r="K139" s="149" t="s">
        <v>512</v>
      </c>
      <c r="L139" s="150">
        <f t="shared" si="4"/>
        <v>0</v>
      </c>
    </row>
    <row r="140" spans="2:12" x14ac:dyDescent="0.25">
      <c r="B140" s="149" t="str">
        <f t="shared" si="5"/>
        <v>4GARNIER</v>
      </c>
      <c r="C140" s="103" t="s">
        <v>1496</v>
      </c>
      <c r="D140" s="103" t="s">
        <v>256</v>
      </c>
      <c r="E140" s="103" t="s">
        <v>1497</v>
      </c>
      <c r="F140" s="11">
        <v>0</v>
      </c>
      <c r="G140" s="19" t="s">
        <v>1498</v>
      </c>
      <c r="H140" s="105">
        <v>4</v>
      </c>
      <c r="I140" s="105">
        <v>0</v>
      </c>
      <c r="J140" s="105">
        <v>0</v>
      </c>
      <c r="K140" s="149" t="s">
        <v>512</v>
      </c>
      <c r="L140" s="150">
        <f t="shared" si="4"/>
        <v>4</v>
      </c>
    </row>
    <row r="141" spans="2:12" x14ac:dyDescent="0.25">
      <c r="B141" s="149" t="str">
        <f t="shared" si="5"/>
        <v>2GATHIER</v>
      </c>
      <c r="C141" s="103" t="s">
        <v>418</v>
      </c>
      <c r="D141" s="103" t="s">
        <v>419</v>
      </c>
      <c r="E141" s="103" t="s">
        <v>414</v>
      </c>
      <c r="F141" s="11">
        <v>34570</v>
      </c>
      <c r="G141" s="19" t="s">
        <v>29</v>
      </c>
      <c r="H141" s="105">
        <v>2</v>
      </c>
      <c r="I141" s="105">
        <v>0</v>
      </c>
      <c r="J141" s="105">
        <v>0</v>
      </c>
      <c r="K141" s="149" t="s">
        <v>512</v>
      </c>
      <c r="L141" s="150">
        <f t="shared" si="4"/>
        <v>2</v>
      </c>
    </row>
    <row r="142" spans="2:12" x14ac:dyDescent="0.25">
      <c r="B142" s="149" t="str">
        <f t="shared" si="5"/>
        <v>2GAUTHIER</v>
      </c>
      <c r="C142" s="103" t="s">
        <v>217</v>
      </c>
      <c r="D142" s="103" t="s">
        <v>219</v>
      </c>
      <c r="E142" s="103" t="s">
        <v>32</v>
      </c>
      <c r="F142" s="11">
        <v>26815</v>
      </c>
      <c r="G142" s="19" t="s">
        <v>23</v>
      </c>
      <c r="H142" s="105">
        <v>1</v>
      </c>
      <c r="I142" s="105">
        <v>0</v>
      </c>
      <c r="J142" s="105">
        <v>0</v>
      </c>
      <c r="K142" s="149" t="s">
        <v>512</v>
      </c>
      <c r="L142" s="150">
        <f t="shared" si="4"/>
        <v>2</v>
      </c>
    </row>
    <row r="143" spans="2:12" x14ac:dyDescent="0.25">
      <c r="B143" s="149" t="str">
        <f t="shared" si="5"/>
        <v>2GAUTHIER</v>
      </c>
      <c r="C143" s="103" t="s">
        <v>217</v>
      </c>
      <c r="D143" s="103" t="s">
        <v>656</v>
      </c>
      <c r="E143" s="103" t="s">
        <v>1372</v>
      </c>
      <c r="F143" s="11">
        <v>32741</v>
      </c>
      <c r="G143" s="19" t="s">
        <v>35</v>
      </c>
      <c r="H143" s="105">
        <v>2</v>
      </c>
      <c r="I143" s="105">
        <v>0</v>
      </c>
      <c r="J143" s="105">
        <v>0</v>
      </c>
      <c r="K143" s="149" t="s">
        <v>512</v>
      </c>
      <c r="L143" s="150">
        <f t="shared" si="4"/>
        <v>2</v>
      </c>
    </row>
    <row r="144" spans="2:12" x14ac:dyDescent="0.25">
      <c r="B144" s="149" t="str">
        <f t="shared" si="5"/>
        <v>2GAY</v>
      </c>
      <c r="C144" s="103" t="s">
        <v>499</v>
      </c>
      <c r="D144" s="103" t="s">
        <v>98</v>
      </c>
      <c r="E144" s="103" t="s">
        <v>330</v>
      </c>
      <c r="F144" s="11">
        <v>31805</v>
      </c>
      <c r="G144" s="19" t="s">
        <v>23</v>
      </c>
      <c r="H144" s="105">
        <v>2</v>
      </c>
      <c r="I144" s="105">
        <v>0</v>
      </c>
      <c r="J144" s="105">
        <v>0</v>
      </c>
      <c r="K144" s="149" t="s">
        <v>512</v>
      </c>
      <c r="L144" s="150">
        <f t="shared" ref="L144:L207" si="6">IF(H144=1,2,H144)</f>
        <v>2</v>
      </c>
    </row>
    <row r="145" spans="2:12" x14ac:dyDescent="0.25">
      <c r="B145" s="149" t="str">
        <f t="shared" si="5"/>
        <v>3GENETET</v>
      </c>
      <c r="C145" s="103" t="s">
        <v>221</v>
      </c>
      <c r="D145" s="103" t="s">
        <v>206</v>
      </c>
      <c r="E145" s="103" t="s">
        <v>1460</v>
      </c>
      <c r="F145" s="11">
        <v>27037</v>
      </c>
      <c r="G145" s="19" t="s">
        <v>23</v>
      </c>
      <c r="H145" s="105">
        <v>3</v>
      </c>
      <c r="I145" s="105">
        <v>0</v>
      </c>
      <c r="J145" s="105">
        <v>0</v>
      </c>
      <c r="K145" s="149" t="s">
        <v>512</v>
      </c>
      <c r="L145" s="150">
        <f t="shared" si="6"/>
        <v>3</v>
      </c>
    </row>
    <row r="146" spans="2:12" x14ac:dyDescent="0.25">
      <c r="B146" s="149" t="str">
        <f t="shared" si="5"/>
        <v>3GENTY</v>
      </c>
      <c r="C146" s="103" t="s">
        <v>437</v>
      </c>
      <c r="D146" s="103" t="s">
        <v>59</v>
      </c>
      <c r="E146" s="103" t="s">
        <v>320</v>
      </c>
      <c r="F146" s="11">
        <v>22204</v>
      </c>
      <c r="G146" s="19" t="s">
        <v>23</v>
      </c>
      <c r="H146" s="105">
        <v>3</v>
      </c>
      <c r="I146" s="105">
        <v>0</v>
      </c>
      <c r="J146" s="105">
        <v>0</v>
      </c>
      <c r="K146" s="149" t="s">
        <v>512</v>
      </c>
      <c r="L146" s="150">
        <f t="shared" si="6"/>
        <v>3</v>
      </c>
    </row>
    <row r="147" spans="2:12" x14ac:dyDescent="0.25">
      <c r="B147" s="149" t="str">
        <f t="shared" si="5"/>
        <v>5GEOFFRAY</v>
      </c>
      <c r="C147" s="103" t="s">
        <v>348</v>
      </c>
      <c r="D147" s="103" t="s">
        <v>27</v>
      </c>
      <c r="E147" s="103" t="s">
        <v>382</v>
      </c>
      <c r="F147" s="11">
        <v>21811</v>
      </c>
      <c r="G147" s="19" t="s">
        <v>23</v>
      </c>
      <c r="H147" s="105">
        <v>5</v>
      </c>
      <c r="I147" s="105">
        <v>0</v>
      </c>
      <c r="J147" s="105">
        <v>0</v>
      </c>
      <c r="K147" s="149" t="s">
        <v>512</v>
      </c>
      <c r="L147" s="150">
        <f t="shared" si="6"/>
        <v>5</v>
      </c>
    </row>
    <row r="148" spans="2:12" x14ac:dyDescent="0.25">
      <c r="B148" s="149" t="str">
        <f t="shared" si="5"/>
        <v>4GERENTON</v>
      </c>
      <c r="C148" s="103" t="s">
        <v>477</v>
      </c>
      <c r="D148" s="103" t="s">
        <v>26</v>
      </c>
      <c r="E148" s="103" t="s">
        <v>360</v>
      </c>
      <c r="F148" s="11">
        <v>28214</v>
      </c>
      <c r="G148" s="19" t="s">
        <v>39</v>
      </c>
      <c r="H148" s="105">
        <v>4</v>
      </c>
      <c r="I148" s="105">
        <v>0</v>
      </c>
      <c r="J148" s="105">
        <v>0</v>
      </c>
      <c r="K148" s="149" t="s">
        <v>512</v>
      </c>
      <c r="L148" s="150">
        <f t="shared" si="6"/>
        <v>4</v>
      </c>
    </row>
    <row r="149" spans="2:12" x14ac:dyDescent="0.25">
      <c r="B149" s="149" t="str">
        <f t="shared" si="5"/>
        <v>2GERMAIN</v>
      </c>
      <c r="C149" s="103" t="s">
        <v>222</v>
      </c>
      <c r="D149" s="103" t="s">
        <v>223</v>
      </c>
      <c r="E149" s="103" t="s">
        <v>22</v>
      </c>
      <c r="F149" s="11">
        <v>28038</v>
      </c>
      <c r="G149" s="19" t="s">
        <v>23</v>
      </c>
      <c r="H149" s="105">
        <v>2</v>
      </c>
      <c r="I149" s="105">
        <v>0</v>
      </c>
      <c r="J149" s="105">
        <v>0</v>
      </c>
      <c r="K149" s="149" t="s">
        <v>512</v>
      </c>
      <c r="L149" s="150">
        <f t="shared" si="6"/>
        <v>2</v>
      </c>
    </row>
    <row r="150" spans="2:12" x14ac:dyDescent="0.25">
      <c r="B150" s="149" t="str">
        <f t="shared" si="5"/>
        <v>4GIBERT</v>
      </c>
      <c r="C150" s="103" t="s">
        <v>224</v>
      </c>
      <c r="D150" s="103" t="s">
        <v>95</v>
      </c>
      <c r="E150" s="103" t="s">
        <v>473</v>
      </c>
      <c r="F150" s="11">
        <v>23138</v>
      </c>
      <c r="G150" s="19" t="s">
        <v>39</v>
      </c>
      <c r="H150" s="105">
        <v>4</v>
      </c>
      <c r="I150" s="105">
        <v>0</v>
      </c>
      <c r="J150" s="105">
        <v>0</v>
      </c>
      <c r="K150" s="149" t="s">
        <v>512</v>
      </c>
      <c r="L150" s="150">
        <f t="shared" si="6"/>
        <v>4</v>
      </c>
    </row>
    <row r="151" spans="2:12" x14ac:dyDescent="0.25">
      <c r="B151" s="149" t="str">
        <f t="shared" si="5"/>
        <v>2GIRAUDIER</v>
      </c>
      <c r="C151" s="103" t="s">
        <v>225</v>
      </c>
      <c r="D151" s="103" t="s">
        <v>190</v>
      </c>
      <c r="E151" s="103" t="s">
        <v>478</v>
      </c>
      <c r="F151" s="11">
        <v>25921</v>
      </c>
      <c r="G151" s="19" t="s">
        <v>39</v>
      </c>
      <c r="H151" s="105">
        <v>2</v>
      </c>
      <c r="I151" s="105">
        <v>0</v>
      </c>
      <c r="J151" s="105">
        <v>0</v>
      </c>
      <c r="K151" s="149" t="s">
        <v>512</v>
      </c>
      <c r="L151" s="150">
        <f t="shared" si="6"/>
        <v>2</v>
      </c>
    </row>
    <row r="152" spans="2:12" x14ac:dyDescent="0.25">
      <c r="B152" s="149" t="str">
        <f t="shared" si="5"/>
        <v>3GIRAUDIER</v>
      </c>
      <c r="C152" s="103" t="s">
        <v>225</v>
      </c>
      <c r="D152" s="103" t="s">
        <v>226</v>
      </c>
      <c r="E152" s="103" t="s">
        <v>337</v>
      </c>
      <c r="F152" s="11">
        <v>34072</v>
      </c>
      <c r="G152" s="19" t="s">
        <v>39</v>
      </c>
      <c r="H152" s="105">
        <v>3</v>
      </c>
      <c r="I152" s="105">
        <v>0</v>
      </c>
      <c r="J152" s="105">
        <v>0</v>
      </c>
      <c r="K152" s="149" t="s">
        <v>512</v>
      </c>
      <c r="L152" s="150">
        <f t="shared" si="6"/>
        <v>3</v>
      </c>
    </row>
    <row r="153" spans="2:12" x14ac:dyDescent="0.25">
      <c r="B153" s="149" t="str">
        <f t="shared" si="5"/>
        <v>0GIRAUDON</v>
      </c>
      <c r="C153" s="103" t="s">
        <v>420</v>
      </c>
      <c r="D153" s="103" t="s">
        <v>142</v>
      </c>
      <c r="E153" s="103" t="s">
        <v>414</v>
      </c>
      <c r="F153" s="11">
        <v>35353</v>
      </c>
      <c r="G153" s="19" t="s">
        <v>29</v>
      </c>
      <c r="H153" s="105">
        <v>0</v>
      </c>
      <c r="I153" s="105">
        <v>0</v>
      </c>
      <c r="J153" s="105">
        <v>0</v>
      </c>
      <c r="K153" s="149" t="s">
        <v>512</v>
      </c>
      <c r="L153" s="150">
        <f t="shared" si="6"/>
        <v>0</v>
      </c>
    </row>
    <row r="154" spans="2:12" x14ac:dyDescent="0.25">
      <c r="B154" s="149" t="str">
        <f t="shared" si="5"/>
        <v>4GIRIN</v>
      </c>
      <c r="C154" s="103" t="s">
        <v>1434</v>
      </c>
      <c r="D154" s="103" t="s">
        <v>166</v>
      </c>
      <c r="E154" s="103" t="s">
        <v>1370</v>
      </c>
      <c r="F154" s="11">
        <v>20402</v>
      </c>
      <c r="G154" s="19" t="s">
        <v>29</v>
      </c>
      <c r="H154" s="105">
        <v>4</v>
      </c>
      <c r="I154" s="105">
        <v>0</v>
      </c>
      <c r="J154" s="105">
        <v>0</v>
      </c>
      <c r="K154" s="149" t="s">
        <v>512</v>
      </c>
      <c r="L154" s="150">
        <f t="shared" si="6"/>
        <v>4</v>
      </c>
    </row>
    <row r="155" spans="2:12" x14ac:dyDescent="0.25">
      <c r="B155" s="149" t="str">
        <f t="shared" si="5"/>
        <v>2GLEIZAL</v>
      </c>
      <c r="C155" s="103" t="s">
        <v>78</v>
      </c>
      <c r="D155" s="103" t="s">
        <v>15</v>
      </c>
      <c r="E155" s="103" t="s">
        <v>79</v>
      </c>
      <c r="F155" s="11">
        <v>31246</v>
      </c>
      <c r="G155" s="19" t="s">
        <v>29</v>
      </c>
      <c r="H155" s="105">
        <v>1</v>
      </c>
      <c r="I155" s="105">
        <v>0</v>
      </c>
      <c r="J155" s="105">
        <v>0</v>
      </c>
      <c r="K155" s="149" t="s">
        <v>512</v>
      </c>
      <c r="L155" s="150">
        <f t="shared" si="6"/>
        <v>2</v>
      </c>
    </row>
    <row r="156" spans="2:12" x14ac:dyDescent="0.25">
      <c r="B156" s="149" t="str">
        <f t="shared" si="5"/>
        <v>2GOIFFON</v>
      </c>
      <c r="C156" s="103" t="s">
        <v>407</v>
      </c>
      <c r="D156" s="103" t="s">
        <v>176</v>
      </c>
      <c r="E156" s="103" t="s">
        <v>46</v>
      </c>
      <c r="F156" s="11">
        <v>30354</v>
      </c>
      <c r="G156" s="19" t="s">
        <v>29</v>
      </c>
      <c r="H156" s="105">
        <v>1</v>
      </c>
      <c r="I156" s="105">
        <v>0</v>
      </c>
      <c r="J156" s="105">
        <v>0</v>
      </c>
      <c r="K156" s="149" t="s">
        <v>512</v>
      </c>
      <c r="L156" s="150">
        <f t="shared" si="6"/>
        <v>2</v>
      </c>
    </row>
    <row r="157" spans="2:12" x14ac:dyDescent="0.25">
      <c r="B157" s="149" t="str">
        <f t="shared" si="5"/>
        <v>4GOLLINUCCI</v>
      </c>
      <c r="C157" s="103" t="s">
        <v>30</v>
      </c>
      <c r="D157" s="103" t="s">
        <v>31</v>
      </c>
      <c r="E157" s="103" t="s">
        <v>32</v>
      </c>
      <c r="F157" s="11">
        <v>15216</v>
      </c>
      <c r="G157" s="19" t="s">
        <v>23</v>
      </c>
      <c r="H157" s="105">
        <v>4</v>
      </c>
      <c r="I157" s="105">
        <v>0</v>
      </c>
      <c r="J157" s="105">
        <v>0</v>
      </c>
      <c r="K157" s="149" t="s">
        <v>512</v>
      </c>
      <c r="L157" s="150">
        <f t="shared" si="6"/>
        <v>4</v>
      </c>
    </row>
    <row r="158" spans="2:12" x14ac:dyDescent="0.25">
      <c r="B158" s="149" t="str">
        <f t="shared" si="5"/>
        <v>2GOMBERT</v>
      </c>
      <c r="C158" s="103" t="s">
        <v>1469</v>
      </c>
      <c r="D158" s="103" t="s">
        <v>763</v>
      </c>
      <c r="E158" s="103" t="s">
        <v>1470</v>
      </c>
      <c r="F158" s="11">
        <v>21804</v>
      </c>
      <c r="G158" s="19" t="s">
        <v>294</v>
      </c>
      <c r="H158" s="105">
        <v>2</v>
      </c>
      <c r="I158" s="105">
        <v>0</v>
      </c>
      <c r="J158" s="105">
        <v>0</v>
      </c>
      <c r="K158" s="149" t="s">
        <v>512</v>
      </c>
      <c r="L158" s="150">
        <f t="shared" si="6"/>
        <v>2</v>
      </c>
    </row>
    <row r="159" spans="2:12" x14ac:dyDescent="0.25">
      <c r="B159" s="149" t="str">
        <f t="shared" si="5"/>
        <v>5GONZALES</v>
      </c>
      <c r="C159" s="103" t="s">
        <v>227</v>
      </c>
      <c r="D159" s="103" t="s">
        <v>81</v>
      </c>
      <c r="E159" s="103" t="s">
        <v>32</v>
      </c>
      <c r="F159" s="11">
        <v>19823</v>
      </c>
      <c r="G159" s="19" t="s">
        <v>23</v>
      </c>
      <c r="H159" s="105">
        <v>5</v>
      </c>
      <c r="I159" s="105">
        <v>0</v>
      </c>
      <c r="J159" s="105">
        <v>0</v>
      </c>
      <c r="K159" s="149" t="s">
        <v>512</v>
      </c>
      <c r="L159" s="150">
        <f t="shared" si="6"/>
        <v>5</v>
      </c>
    </row>
    <row r="160" spans="2:12" x14ac:dyDescent="0.25">
      <c r="B160" s="149" t="str">
        <f t="shared" si="5"/>
        <v>5GOUJAT</v>
      </c>
      <c r="C160" s="103" t="s">
        <v>228</v>
      </c>
      <c r="D160" s="103" t="s">
        <v>125</v>
      </c>
      <c r="E160" s="103" t="s">
        <v>324</v>
      </c>
      <c r="F160" s="11">
        <v>20602</v>
      </c>
      <c r="G160" s="19" t="s">
        <v>39</v>
      </c>
      <c r="H160" s="105">
        <v>5</v>
      </c>
      <c r="I160" s="105">
        <v>0</v>
      </c>
      <c r="J160" s="105">
        <v>0</v>
      </c>
      <c r="K160" s="149" t="s">
        <v>512</v>
      </c>
      <c r="L160" s="150">
        <f t="shared" si="6"/>
        <v>5</v>
      </c>
    </row>
    <row r="161" spans="2:12" x14ac:dyDescent="0.25">
      <c r="B161" s="149" t="str">
        <f t="shared" si="5"/>
        <v>3GOURLAND</v>
      </c>
      <c r="C161" s="103" t="s">
        <v>229</v>
      </c>
      <c r="D161" s="103" t="s">
        <v>98</v>
      </c>
      <c r="E161" s="103" t="s">
        <v>305</v>
      </c>
      <c r="F161" s="11">
        <v>29976</v>
      </c>
      <c r="G161" s="19" t="s">
        <v>23</v>
      </c>
      <c r="H161" s="105">
        <v>3</v>
      </c>
      <c r="I161" s="105">
        <v>0</v>
      </c>
      <c r="J161" s="105">
        <v>0</v>
      </c>
      <c r="K161" s="149" t="s">
        <v>512</v>
      </c>
      <c r="L161" s="150">
        <f t="shared" si="6"/>
        <v>3</v>
      </c>
    </row>
    <row r="162" spans="2:12" x14ac:dyDescent="0.25">
      <c r="B162" s="149" t="str">
        <f t="shared" si="5"/>
        <v>4GRACE</v>
      </c>
      <c r="C162" s="103" t="s">
        <v>1504</v>
      </c>
      <c r="D162" s="103" t="s">
        <v>352</v>
      </c>
      <c r="E162" s="103" t="s">
        <v>1378</v>
      </c>
      <c r="F162" s="11">
        <v>35300</v>
      </c>
      <c r="G162" s="19" t="s">
        <v>23</v>
      </c>
      <c r="H162" s="105">
        <v>4</v>
      </c>
      <c r="I162" s="105">
        <v>0</v>
      </c>
      <c r="J162" s="105">
        <v>0</v>
      </c>
      <c r="K162" s="149" t="s">
        <v>512</v>
      </c>
      <c r="L162" s="150">
        <f t="shared" si="6"/>
        <v>4</v>
      </c>
    </row>
    <row r="163" spans="2:12" x14ac:dyDescent="0.25">
      <c r="B163" s="149" t="str">
        <f t="shared" si="5"/>
        <v>4GRANGER</v>
      </c>
      <c r="C163" s="103" t="s">
        <v>108</v>
      </c>
      <c r="D163" s="103" t="s">
        <v>27</v>
      </c>
      <c r="E163" s="103" t="s">
        <v>105</v>
      </c>
      <c r="F163" s="11">
        <v>23773</v>
      </c>
      <c r="G163" s="19" t="s">
        <v>39</v>
      </c>
      <c r="H163" s="105">
        <v>4</v>
      </c>
      <c r="I163" s="105">
        <v>0</v>
      </c>
      <c r="J163" s="105">
        <v>0</v>
      </c>
      <c r="K163" s="149" t="s">
        <v>512</v>
      </c>
      <c r="L163" s="150">
        <f t="shared" si="6"/>
        <v>4</v>
      </c>
    </row>
    <row r="164" spans="2:12" x14ac:dyDescent="0.25">
      <c r="B164" s="149" t="str">
        <f t="shared" si="5"/>
        <v>4GRENAUD</v>
      </c>
      <c r="C164" s="103" t="s">
        <v>1526</v>
      </c>
      <c r="D164" s="103" t="s">
        <v>143</v>
      </c>
      <c r="E164" s="103" t="s">
        <v>120</v>
      </c>
      <c r="F164" s="11">
        <v>20000</v>
      </c>
      <c r="G164" s="19" t="s">
        <v>29</v>
      </c>
      <c r="H164" s="105">
        <v>4</v>
      </c>
      <c r="I164" s="105">
        <v>0</v>
      </c>
      <c r="J164" s="105">
        <v>0</v>
      </c>
      <c r="K164" s="149" t="s">
        <v>512</v>
      </c>
      <c r="L164" s="150">
        <f t="shared" si="6"/>
        <v>4</v>
      </c>
    </row>
    <row r="165" spans="2:12" x14ac:dyDescent="0.25">
      <c r="B165" s="149" t="str">
        <f t="shared" si="5"/>
        <v>2GRILLOT</v>
      </c>
      <c r="C165" s="103" t="s">
        <v>1403</v>
      </c>
      <c r="D165" s="103" t="s">
        <v>103</v>
      </c>
      <c r="E165" s="103" t="s">
        <v>16</v>
      </c>
      <c r="F165" s="11">
        <v>23659</v>
      </c>
      <c r="G165" s="19" t="s">
        <v>35</v>
      </c>
      <c r="H165" s="105">
        <v>2</v>
      </c>
      <c r="I165" s="105">
        <v>0</v>
      </c>
      <c r="J165" s="105">
        <v>0</v>
      </c>
      <c r="K165" s="149" t="s">
        <v>512</v>
      </c>
      <c r="L165" s="150">
        <f t="shared" si="6"/>
        <v>2</v>
      </c>
    </row>
    <row r="166" spans="2:12" x14ac:dyDescent="0.25">
      <c r="B166" s="149" t="str">
        <f t="shared" si="5"/>
        <v>2GRIMAUD</v>
      </c>
      <c r="C166" s="103" t="s">
        <v>230</v>
      </c>
      <c r="D166" s="103" t="s">
        <v>98</v>
      </c>
      <c r="E166" s="103" t="s">
        <v>387</v>
      </c>
      <c r="F166" s="11">
        <v>26280</v>
      </c>
      <c r="G166" s="19" t="s">
        <v>35</v>
      </c>
      <c r="H166" s="105">
        <v>2</v>
      </c>
      <c r="I166" s="105">
        <v>0</v>
      </c>
      <c r="J166" s="105">
        <v>0</v>
      </c>
      <c r="K166" s="149" t="s">
        <v>512</v>
      </c>
      <c r="L166" s="150">
        <f t="shared" si="6"/>
        <v>2</v>
      </c>
    </row>
    <row r="167" spans="2:12" x14ac:dyDescent="0.25">
      <c r="B167" s="149" t="str">
        <f t="shared" si="5"/>
        <v>2GRIMAUD</v>
      </c>
      <c r="C167" s="103" t="s">
        <v>230</v>
      </c>
      <c r="D167" s="103" t="s">
        <v>223</v>
      </c>
      <c r="E167" s="103" t="s">
        <v>329</v>
      </c>
      <c r="F167" s="11">
        <v>27011</v>
      </c>
      <c r="G167" s="19" t="s">
        <v>294</v>
      </c>
      <c r="H167" s="105">
        <v>2</v>
      </c>
      <c r="I167" s="105">
        <v>0</v>
      </c>
      <c r="J167" s="105">
        <v>0</v>
      </c>
      <c r="K167" s="149" t="s">
        <v>512</v>
      </c>
      <c r="L167" s="150">
        <f t="shared" si="6"/>
        <v>2</v>
      </c>
    </row>
    <row r="168" spans="2:12" x14ac:dyDescent="0.25">
      <c r="B168" s="149" t="str">
        <f t="shared" si="5"/>
        <v>5GROS</v>
      </c>
      <c r="C168" s="103" t="s">
        <v>231</v>
      </c>
      <c r="D168" s="103" t="s">
        <v>141</v>
      </c>
      <c r="E168" s="103" t="s">
        <v>329</v>
      </c>
      <c r="F168" s="11">
        <v>17579</v>
      </c>
      <c r="G168" s="19" t="s">
        <v>294</v>
      </c>
      <c r="H168" s="105">
        <v>5</v>
      </c>
      <c r="I168" s="105">
        <v>0</v>
      </c>
      <c r="J168" s="105">
        <v>0</v>
      </c>
      <c r="K168" s="149" t="s">
        <v>512</v>
      </c>
      <c r="L168" s="150">
        <f t="shared" si="6"/>
        <v>5</v>
      </c>
    </row>
    <row r="169" spans="2:12" x14ac:dyDescent="0.25">
      <c r="B169" s="149" t="str">
        <f t="shared" si="5"/>
        <v>4GROULARD</v>
      </c>
      <c r="C169" s="103" t="s">
        <v>479</v>
      </c>
      <c r="D169" s="103" t="s">
        <v>480</v>
      </c>
      <c r="E169" s="103" t="s">
        <v>481</v>
      </c>
      <c r="F169" s="11">
        <v>30377</v>
      </c>
      <c r="G169" s="19" t="s">
        <v>39</v>
      </c>
      <c r="H169" s="105">
        <v>4</v>
      </c>
      <c r="I169" s="105">
        <v>0</v>
      </c>
      <c r="J169" s="105">
        <v>0</v>
      </c>
      <c r="K169" s="149" t="s">
        <v>512</v>
      </c>
      <c r="L169" s="150">
        <f t="shared" si="6"/>
        <v>4</v>
      </c>
    </row>
    <row r="170" spans="2:12" x14ac:dyDescent="0.25">
      <c r="B170" s="149" t="str">
        <f t="shared" si="5"/>
        <v>3GUERREAU</v>
      </c>
      <c r="C170" s="103" t="s">
        <v>1410</v>
      </c>
      <c r="D170" s="103" t="s">
        <v>232</v>
      </c>
      <c r="E170" s="103" t="s">
        <v>16</v>
      </c>
      <c r="F170" s="11">
        <v>0</v>
      </c>
      <c r="G170" s="19" t="s">
        <v>35</v>
      </c>
      <c r="H170" s="105">
        <v>3</v>
      </c>
      <c r="I170" s="105">
        <v>0</v>
      </c>
      <c r="J170" s="105">
        <v>0</v>
      </c>
      <c r="K170" s="149" t="s">
        <v>512</v>
      </c>
      <c r="L170" s="150">
        <f t="shared" si="6"/>
        <v>3</v>
      </c>
    </row>
    <row r="171" spans="2:12" x14ac:dyDescent="0.25">
      <c r="B171" s="149" t="str">
        <f t="shared" si="5"/>
        <v>4GUIDE</v>
      </c>
      <c r="C171" s="103" t="s">
        <v>379</v>
      </c>
      <c r="D171" s="103" t="s">
        <v>44</v>
      </c>
      <c r="E171" s="103" t="s">
        <v>62</v>
      </c>
      <c r="F171" s="11">
        <v>29291</v>
      </c>
      <c r="G171" s="19" t="s">
        <v>23</v>
      </c>
      <c r="H171" s="105">
        <v>4</v>
      </c>
      <c r="I171" s="105">
        <v>0</v>
      </c>
      <c r="J171" s="105">
        <v>0</v>
      </c>
      <c r="K171" s="149" t="s">
        <v>512</v>
      </c>
      <c r="L171" s="150">
        <f t="shared" si="6"/>
        <v>4</v>
      </c>
    </row>
    <row r="172" spans="2:12" x14ac:dyDescent="0.25">
      <c r="B172" s="149" t="str">
        <f t="shared" si="5"/>
        <v>5GUIGON</v>
      </c>
      <c r="C172" s="103" t="s">
        <v>233</v>
      </c>
      <c r="D172" s="103" t="s">
        <v>95</v>
      </c>
      <c r="E172" s="103" t="s">
        <v>453</v>
      </c>
      <c r="F172" s="11">
        <v>16535</v>
      </c>
      <c r="G172" s="19" t="s">
        <v>23</v>
      </c>
      <c r="H172" s="105">
        <v>5</v>
      </c>
      <c r="I172" s="105">
        <v>0</v>
      </c>
      <c r="J172" s="105">
        <v>0</v>
      </c>
      <c r="K172" s="149" t="s">
        <v>512</v>
      </c>
      <c r="L172" s="150">
        <f t="shared" si="6"/>
        <v>5</v>
      </c>
    </row>
    <row r="173" spans="2:12" x14ac:dyDescent="0.25">
      <c r="B173" s="149" t="str">
        <f t="shared" si="5"/>
        <v>2GUILLOT</v>
      </c>
      <c r="C173" s="103" t="s">
        <v>1374</v>
      </c>
      <c r="D173" s="103" t="s">
        <v>115</v>
      </c>
      <c r="E173" s="103" t="s">
        <v>1375</v>
      </c>
      <c r="F173" s="11">
        <v>31166</v>
      </c>
      <c r="G173" s="19" t="s">
        <v>35</v>
      </c>
      <c r="H173" s="105">
        <v>1</v>
      </c>
      <c r="I173" s="105">
        <v>0</v>
      </c>
      <c r="J173" s="105">
        <v>0</v>
      </c>
      <c r="K173" s="149" t="s">
        <v>512</v>
      </c>
      <c r="L173" s="150">
        <f t="shared" si="6"/>
        <v>2</v>
      </c>
    </row>
    <row r="174" spans="2:12" x14ac:dyDescent="0.25">
      <c r="B174" s="149" t="str">
        <f t="shared" si="5"/>
        <v>4GUILLOTIN</v>
      </c>
      <c r="C174" s="103" t="s">
        <v>1376</v>
      </c>
      <c r="D174" s="103" t="s">
        <v>144</v>
      </c>
      <c r="E174" s="103" t="s">
        <v>118</v>
      </c>
      <c r="F174" s="11">
        <v>24124</v>
      </c>
      <c r="G174" s="19" t="s">
        <v>35</v>
      </c>
      <c r="H174" s="105">
        <v>4</v>
      </c>
      <c r="I174" s="105">
        <v>0</v>
      </c>
      <c r="J174" s="105">
        <v>0</v>
      </c>
      <c r="K174" s="149" t="s">
        <v>512</v>
      </c>
      <c r="L174" s="150">
        <f t="shared" si="6"/>
        <v>4</v>
      </c>
    </row>
    <row r="175" spans="2:12" x14ac:dyDescent="0.25">
      <c r="B175" s="149" t="str">
        <f t="shared" si="5"/>
        <v>5HAMELIN</v>
      </c>
      <c r="C175" s="103" t="s">
        <v>482</v>
      </c>
      <c r="D175" s="103" t="s">
        <v>141</v>
      </c>
      <c r="E175" s="103" t="s">
        <v>337</v>
      </c>
      <c r="F175" s="11">
        <v>20778</v>
      </c>
      <c r="G175" s="19" t="s">
        <v>39</v>
      </c>
      <c r="H175" s="105">
        <v>5</v>
      </c>
      <c r="I175" s="105">
        <v>0</v>
      </c>
      <c r="J175" s="105">
        <v>0</v>
      </c>
      <c r="K175" s="149" t="s">
        <v>512</v>
      </c>
      <c r="L175" s="150">
        <f t="shared" si="6"/>
        <v>5</v>
      </c>
    </row>
    <row r="176" spans="2:12" x14ac:dyDescent="0.25">
      <c r="B176" s="149" t="str">
        <f t="shared" si="5"/>
        <v>2HANS</v>
      </c>
      <c r="C176" s="103" t="s">
        <v>392</v>
      </c>
      <c r="D176" s="103" t="s">
        <v>175</v>
      </c>
      <c r="E176" s="103" t="s">
        <v>393</v>
      </c>
      <c r="F176" s="11">
        <v>22238</v>
      </c>
      <c r="G176" s="19" t="s">
        <v>300</v>
      </c>
      <c r="H176" s="105">
        <v>1</v>
      </c>
      <c r="I176" s="105">
        <v>0</v>
      </c>
      <c r="J176" s="105">
        <v>0</v>
      </c>
      <c r="K176" s="149" t="s">
        <v>512</v>
      </c>
      <c r="L176" s="150">
        <f t="shared" si="6"/>
        <v>2</v>
      </c>
    </row>
    <row r="177" spans="2:12" x14ac:dyDescent="0.25">
      <c r="B177" s="149" t="str">
        <f t="shared" si="5"/>
        <v>5HEGO</v>
      </c>
      <c r="C177" s="103" t="s">
        <v>1482</v>
      </c>
      <c r="D177" s="103" t="s">
        <v>1483</v>
      </c>
      <c r="E177" s="103" t="s">
        <v>120</v>
      </c>
      <c r="F177" s="11">
        <v>19168</v>
      </c>
      <c r="G177" s="19" t="s">
        <v>29</v>
      </c>
      <c r="H177" s="105">
        <v>5</v>
      </c>
      <c r="I177" s="105">
        <v>0</v>
      </c>
      <c r="J177" s="105">
        <v>0</v>
      </c>
      <c r="K177" s="149" t="s">
        <v>512</v>
      </c>
      <c r="L177" s="150">
        <f t="shared" si="6"/>
        <v>5</v>
      </c>
    </row>
    <row r="178" spans="2:12" x14ac:dyDescent="0.25">
      <c r="B178" s="149" t="str">
        <f t="shared" si="5"/>
        <v>5HELLIN</v>
      </c>
      <c r="C178" s="103" t="s">
        <v>349</v>
      </c>
      <c r="D178" s="103" t="s">
        <v>24</v>
      </c>
      <c r="E178" s="103" t="s">
        <v>359</v>
      </c>
      <c r="F178" s="11">
        <v>15427</v>
      </c>
      <c r="G178" s="19" t="s">
        <v>358</v>
      </c>
      <c r="H178" s="105">
        <v>5</v>
      </c>
      <c r="I178" s="105">
        <v>0</v>
      </c>
      <c r="J178" s="105">
        <v>0</v>
      </c>
      <c r="K178" s="149" t="s">
        <v>512</v>
      </c>
      <c r="L178" s="150">
        <f t="shared" si="6"/>
        <v>5</v>
      </c>
    </row>
    <row r="179" spans="2:12" x14ac:dyDescent="0.25">
      <c r="B179" s="149" t="str">
        <f t="shared" si="5"/>
        <v>5HENRY</v>
      </c>
      <c r="C179" s="103" t="s">
        <v>234</v>
      </c>
      <c r="D179" s="103" t="s">
        <v>61</v>
      </c>
      <c r="E179" s="103" t="s">
        <v>32</v>
      </c>
      <c r="F179" s="11">
        <v>16874</v>
      </c>
      <c r="G179" s="19" t="s">
        <v>23</v>
      </c>
      <c r="H179" s="105">
        <v>5</v>
      </c>
      <c r="I179" s="105">
        <v>0</v>
      </c>
      <c r="J179" s="105">
        <v>0</v>
      </c>
      <c r="K179" s="149" t="s">
        <v>512</v>
      </c>
      <c r="L179" s="150">
        <f t="shared" si="6"/>
        <v>5</v>
      </c>
    </row>
    <row r="180" spans="2:12" x14ac:dyDescent="0.25">
      <c r="B180" s="149" t="str">
        <f t="shared" si="5"/>
        <v>3HENRY</v>
      </c>
      <c r="C180" s="103" t="s">
        <v>234</v>
      </c>
      <c r="D180" s="103" t="s">
        <v>175</v>
      </c>
      <c r="E180" s="103" t="s">
        <v>32</v>
      </c>
      <c r="F180" s="11">
        <v>24911</v>
      </c>
      <c r="G180" s="19" t="s">
        <v>23</v>
      </c>
      <c r="H180" s="105">
        <v>3</v>
      </c>
      <c r="I180" s="105">
        <v>0</v>
      </c>
      <c r="J180" s="105">
        <v>0</v>
      </c>
      <c r="K180" s="149" t="s">
        <v>512</v>
      </c>
      <c r="L180" s="150">
        <f t="shared" si="6"/>
        <v>3</v>
      </c>
    </row>
    <row r="181" spans="2:12" x14ac:dyDescent="0.25">
      <c r="B181" s="149" t="str">
        <f t="shared" si="5"/>
        <v>5HERNANDEZ</v>
      </c>
      <c r="C181" s="103" t="s">
        <v>1463</v>
      </c>
      <c r="D181" s="103" t="s">
        <v>341</v>
      </c>
      <c r="E181" s="103" t="s">
        <v>126</v>
      </c>
      <c r="F181" s="11">
        <v>20278</v>
      </c>
      <c r="G181" s="19" t="s">
        <v>29</v>
      </c>
      <c r="H181" s="105">
        <v>5</v>
      </c>
      <c r="I181" s="105">
        <v>0</v>
      </c>
      <c r="J181" s="105">
        <v>0</v>
      </c>
      <c r="K181" s="149" t="s">
        <v>512</v>
      </c>
      <c r="L181" s="150">
        <f t="shared" si="6"/>
        <v>5</v>
      </c>
    </row>
    <row r="182" spans="2:12" x14ac:dyDescent="0.25">
      <c r="B182" s="149" t="str">
        <f t="shared" si="5"/>
        <v>5HEROLD</v>
      </c>
      <c r="C182" s="103" t="s">
        <v>458</v>
      </c>
      <c r="D182" s="103" t="s">
        <v>202</v>
      </c>
      <c r="E182" s="103" t="s">
        <v>42</v>
      </c>
      <c r="F182" s="11">
        <v>0</v>
      </c>
      <c r="G182" s="19" t="s">
        <v>43</v>
      </c>
      <c r="H182" s="105">
        <v>5</v>
      </c>
      <c r="I182" s="105">
        <v>0</v>
      </c>
      <c r="J182" s="105">
        <v>0</v>
      </c>
      <c r="K182" s="149" t="s">
        <v>512</v>
      </c>
      <c r="L182" s="150">
        <f t="shared" si="6"/>
        <v>5</v>
      </c>
    </row>
    <row r="183" spans="2:12" x14ac:dyDescent="0.25">
      <c r="B183" s="149" t="str">
        <f t="shared" si="5"/>
        <v>4HERRERA</v>
      </c>
      <c r="C183" s="103" t="s">
        <v>1527</v>
      </c>
      <c r="D183" s="103" t="s">
        <v>95</v>
      </c>
      <c r="E183" s="103" t="s">
        <v>120</v>
      </c>
      <c r="F183" s="11">
        <v>20136</v>
      </c>
      <c r="G183" s="19" t="s">
        <v>29</v>
      </c>
      <c r="H183" s="105">
        <v>4</v>
      </c>
      <c r="I183" s="105">
        <v>0</v>
      </c>
      <c r="J183" s="105">
        <v>0</v>
      </c>
      <c r="K183" s="149" t="s">
        <v>512</v>
      </c>
      <c r="L183" s="150">
        <f t="shared" si="6"/>
        <v>4</v>
      </c>
    </row>
    <row r="184" spans="2:12" x14ac:dyDescent="0.25">
      <c r="B184" s="149" t="str">
        <f t="shared" si="5"/>
        <v>5HUMBERT</v>
      </c>
      <c r="C184" s="103" t="s">
        <v>235</v>
      </c>
      <c r="D184" s="103" t="s">
        <v>81</v>
      </c>
      <c r="E184" s="103" t="s">
        <v>361</v>
      </c>
      <c r="F184" s="11">
        <v>17619</v>
      </c>
      <c r="G184" s="19" t="s">
        <v>296</v>
      </c>
      <c r="H184" s="105">
        <v>5</v>
      </c>
      <c r="I184" s="105">
        <v>0</v>
      </c>
      <c r="J184" s="105">
        <v>0</v>
      </c>
      <c r="K184" s="149" t="s">
        <v>512</v>
      </c>
      <c r="L184" s="150">
        <f t="shared" si="6"/>
        <v>5</v>
      </c>
    </row>
    <row r="185" spans="2:12" x14ac:dyDescent="0.25">
      <c r="B185" s="149" t="str">
        <f t="shared" si="5"/>
        <v>5JACQUIN</v>
      </c>
      <c r="C185" s="103" t="s">
        <v>123</v>
      </c>
      <c r="D185" s="103" t="s">
        <v>95</v>
      </c>
      <c r="E185" s="103" t="s">
        <v>120</v>
      </c>
      <c r="F185" s="11">
        <v>16954</v>
      </c>
      <c r="G185" s="19" t="s">
        <v>29</v>
      </c>
      <c r="H185" s="105">
        <v>5</v>
      </c>
      <c r="I185" s="105">
        <v>0</v>
      </c>
      <c r="J185" s="105">
        <v>0</v>
      </c>
      <c r="K185" s="149" t="s">
        <v>512</v>
      </c>
      <c r="L185" s="150">
        <f t="shared" si="6"/>
        <v>5</v>
      </c>
    </row>
    <row r="186" spans="2:12" x14ac:dyDescent="0.25">
      <c r="B186" s="149" t="str">
        <f t="shared" si="5"/>
        <v>5JAVOUHEY</v>
      </c>
      <c r="C186" s="103" t="s">
        <v>1461</v>
      </c>
      <c r="D186" s="103" t="s">
        <v>197</v>
      </c>
      <c r="E186" s="103" t="s">
        <v>387</v>
      </c>
      <c r="F186" s="11">
        <v>36097</v>
      </c>
      <c r="G186" s="19" t="s">
        <v>35</v>
      </c>
      <c r="H186" s="105">
        <v>5</v>
      </c>
      <c r="I186" s="105">
        <v>0</v>
      </c>
      <c r="J186" s="105">
        <v>0</v>
      </c>
      <c r="K186" s="149" t="s">
        <v>512</v>
      </c>
      <c r="L186" s="150">
        <f t="shared" si="6"/>
        <v>5</v>
      </c>
    </row>
    <row r="187" spans="2:12" x14ac:dyDescent="0.25">
      <c r="B187" s="149" t="str">
        <f t="shared" si="5"/>
        <v>5JOLY</v>
      </c>
      <c r="C187" s="103" t="s">
        <v>236</v>
      </c>
      <c r="D187" s="103" t="s">
        <v>95</v>
      </c>
      <c r="E187" s="103" t="s">
        <v>320</v>
      </c>
      <c r="F187" s="11">
        <v>22551</v>
      </c>
      <c r="G187" s="19" t="s">
        <v>23</v>
      </c>
      <c r="H187" s="105">
        <v>5</v>
      </c>
      <c r="I187" s="105">
        <v>0</v>
      </c>
      <c r="J187" s="105">
        <v>0</v>
      </c>
      <c r="K187" s="149" t="s">
        <v>512</v>
      </c>
      <c r="L187" s="150">
        <f t="shared" si="6"/>
        <v>5</v>
      </c>
    </row>
    <row r="188" spans="2:12" x14ac:dyDescent="0.25">
      <c r="B188" s="149" t="str">
        <f t="shared" si="5"/>
        <v>5JOMAIN</v>
      </c>
      <c r="C188" s="103" t="s">
        <v>483</v>
      </c>
      <c r="D188" s="103" t="s">
        <v>27</v>
      </c>
      <c r="E188" s="103" t="s">
        <v>337</v>
      </c>
      <c r="F188" s="11">
        <v>24059</v>
      </c>
      <c r="G188" s="19" t="s">
        <v>39</v>
      </c>
      <c r="H188" s="105">
        <v>5</v>
      </c>
      <c r="I188" s="105">
        <v>0</v>
      </c>
      <c r="J188" s="105">
        <v>0</v>
      </c>
      <c r="K188" s="149" t="s">
        <v>512</v>
      </c>
      <c r="L188" s="150">
        <f t="shared" si="6"/>
        <v>5</v>
      </c>
    </row>
    <row r="189" spans="2:12" x14ac:dyDescent="0.25">
      <c r="B189" s="149" t="str">
        <f t="shared" si="5"/>
        <v>3JOUBERT</v>
      </c>
      <c r="C189" s="103" t="s">
        <v>974</v>
      </c>
      <c r="D189" s="103" t="s">
        <v>192</v>
      </c>
      <c r="E189" s="103" t="s">
        <v>28</v>
      </c>
      <c r="F189" s="11">
        <v>23575</v>
      </c>
      <c r="G189" s="19" t="s">
        <v>29</v>
      </c>
      <c r="H189" s="105">
        <v>3</v>
      </c>
      <c r="I189" s="105">
        <v>0</v>
      </c>
      <c r="J189" s="105">
        <v>0</v>
      </c>
      <c r="K189" s="149" t="s">
        <v>512</v>
      </c>
      <c r="L189" s="150">
        <f t="shared" si="6"/>
        <v>3</v>
      </c>
    </row>
    <row r="190" spans="2:12" x14ac:dyDescent="0.25">
      <c r="B190" s="149" t="str">
        <f t="shared" si="5"/>
        <v>3JOUBERT</v>
      </c>
      <c r="C190" s="103" t="s">
        <v>974</v>
      </c>
      <c r="D190" s="103" t="s">
        <v>307</v>
      </c>
      <c r="E190" s="103" t="s">
        <v>28</v>
      </c>
      <c r="F190" s="11">
        <v>35231</v>
      </c>
      <c r="G190" s="19" t="s">
        <v>29</v>
      </c>
      <c r="H190" s="105">
        <v>3</v>
      </c>
      <c r="I190" s="105">
        <v>0</v>
      </c>
      <c r="J190" s="105">
        <v>0</v>
      </c>
      <c r="K190" s="149" t="s">
        <v>512</v>
      </c>
      <c r="L190" s="150">
        <f t="shared" si="6"/>
        <v>3</v>
      </c>
    </row>
    <row r="191" spans="2:12" x14ac:dyDescent="0.25">
      <c r="B191" s="149" t="str">
        <f t="shared" si="5"/>
        <v>4JUGNIOT</v>
      </c>
      <c r="C191" s="103" t="s">
        <v>92</v>
      </c>
      <c r="D191" s="103" t="s">
        <v>26</v>
      </c>
      <c r="E191" s="103" t="s">
        <v>62</v>
      </c>
      <c r="F191" s="11">
        <v>22303</v>
      </c>
      <c r="G191" s="19" t="s">
        <v>23</v>
      </c>
      <c r="H191" s="105">
        <v>4</v>
      </c>
      <c r="I191" s="105">
        <v>0</v>
      </c>
      <c r="J191" s="105">
        <v>0</v>
      </c>
      <c r="K191" s="149" t="s">
        <v>512</v>
      </c>
      <c r="L191" s="150">
        <f t="shared" si="6"/>
        <v>4</v>
      </c>
    </row>
    <row r="192" spans="2:12" x14ac:dyDescent="0.25">
      <c r="B192" s="149" t="str">
        <f t="shared" si="5"/>
        <v>4JUILLARD</v>
      </c>
      <c r="C192" s="103" t="s">
        <v>237</v>
      </c>
      <c r="D192" s="103" t="s">
        <v>144</v>
      </c>
      <c r="E192" s="103" t="s">
        <v>309</v>
      </c>
      <c r="F192" s="11">
        <v>18263</v>
      </c>
      <c r="G192" s="19" t="s">
        <v>23</v>
      </c>
      <c r="H192" s="105">
        <v>4</v>
      </c>
      <c r="I192" s="105">
        <v>0</v>
      </c>
      <c r="J192" s="105">
        <v>0</v>
      </c>
      <c r="K192" s="149" t="s">
        <v>512</v>
      </c>
      <c r="L192" s="150">
        <f t="shared" si="6"/>
        <v>4</v>
      </c>
    </row>
    <row r="193" spans="2:12" x14ac:dyDescent="0.25">
      <c r="B193" s="149" t="str">
        <f t="shared" si="5"/>
        <v>2JURY</v>
      </c>
      <c r="C193" s="103" t="s">
        <v>457</v>
      </c>
      <c r="D193" s="103" t="s">
        <v>151</v>
      </c>
      <c r="E193" s="103" t="s">
        <v>333</v>
      </c>
      <c r="F193" s="11">
        <v>0</v>
      </c>
      <c r="G193" s="19" t="s">
        <v>43</v>
      </c>
      <c r="H193" s="105">
        <v>2</v>
      </c>
      <c r="I193" s="105">
        <v>0</v>
      </c>
      <c r="J193" s="105">
        <v>0</v>
      </c>
      <c r="K193" s="149" t="s">
        <v>512</v>
      </c>
      <c r="L193" s="150">
        <f t="shared" si="6"/>
        <v>2</v>
      </c>
    </row>
    <row r="194" spans="2:12" x14ac:dyDescent="0.25">
      <c r="B194" s="149" t="str">
        <f t="shared" si="5"/>
        <v>4KANEL</v>
      </c>
      <c r="C194" s="103" t="s">
        <v>1422</v>
      </c>
      <c r="D194" s="103" t="s">
        <v>155</v>
      </c>
      <c r="E194" s="103" t="s">
        <v>1423</v>
      </c>
      <c r="F194" s="11">
        <v>0</v>
      </c>
      <c r="G194" s="19" t="s">
        <v>1424</v>
      </c>
      <c r="H194" s="105">
        <v>4</v>
      </c>
      <c r="I194" s="105">
        <v>0</v>
      </c>
      <c r="J194" s="105">
        <v>0</v>
      </c>
      <c r="K194" s="149" t="s">
        <v>512</v>
      </c>
      <c r="L194" s="150">
        <f t="shared" si="6"/>
        <v>4</v>
      </c>
    </row>
    <row r="195" spans="2:12" x14ac:dyDescent="0.25">
      <c r="B195" s="149" t="str">
        <f t="shared" ref="B195:B258" si="7">CONCATENATE(L195,C195)</f>
        <v>2KERVADEC</v>
      </c>
      <c r="C195" s="103" t="s">
        <v>238</v>
      </c>
      <c r="D195" s="103" t="s">
        <v>239</v>
      </c>
      <c r="E195" s="103" t="s">
        <v>16</v>
      </c>
      <c r="F195" s="11">
        <v>34286</v>
      </c>
      <c r="G195" s="19" t="s">
        <v>35</v>
      </c>
      <c r="H195" s="105">
        <v>2</v>
      </c>
      <c r="I195" s="105">
        <v>0</v>
      </c>
      <c r="J195" s="105">
        <v>0</v>
      </c>
      <c r="K195" s="149" t="s">
        <v>512</v>
      </c>
      <c r="L195" s="150">
        <f t="shared" si="6"/>
        <v>2</v>
      </c>
    </row>
    <row r="196" spans="2:12" x14ac:dyDescent="0.25">
      <c r="B196" s="149" t="str">
        <f t="shared" si="7"/>
        <v>5KERVELET</v>
      </c>
      <c r="C196" s="103" t="s">
        <v>1528</v>
      </c>
      <c r="D196" s="103" t="s">
        <v>1529</v>
      </c>
      <c r="E196" s="103" t="s">
        <v>1530</v>
      </c>
      <c r="F196" s="11">
        <v>0</v>
      </c>
      <c r="G196" s="19" t="s">
        <v>23</v>
      </c>
      <c r="H196" s="105">
        <v>5</v>
      </c>
      <c r="I196" s="105">
        <v>0</v>
      </c>
      <c r="J196" s="105">
        <v>0</v>
      </c>
      <c r="K196" s="149" t="s">
        <v>512</v>
      </c>
      <c r="L196" s="150">
        <f t="shared" si="6"/>
        <v>5</v>
      </c>
    </row>
    <row r="197" spans="2:12" x14ac:dyDescent="0.25">
      <c r="B197" s="149" t="str">
        <f t="shared" si="7"/>
        <v>4LABROSSE</v>
      </c>
      <c r="C197" s="103" t="s">
        <v>240</v>
      </c>
      <c r="D197" s="103" t="s">
        <v>241</v>
      </c>
      <c r="E197" s="103" t="s">
        <v>319</v>
      </c>
      <c r="F197" s="11">
        <v>18684</v>
      </c>
      <c r="G197" s="19" t="s">
        <v>25</v>
      </c>
      <c r="H197" s="105">
        <v>4</v>
      </c>
      <c r="I197" s="105">
        <v>0</v>
      </c>
      <c r="J197" s="105">
        <v>0</v>
      </c>
      <c r="K197" s="149" t="s">
        <v>512</v>
      </c>
      <c r="L197" s="150">
        <f t="shared" si="6"/>
        <v>4</v>
      </c>
    </row>
    <row r="198" spans="2:12" x14ac:dyDescent="0.25">
      <c r="B198" s="149" t="str">
        <f t="shared" si="7"/>
        <v>2LACROIX</v>
      </c>
      <c r="C198" s="103" t="s">
        <v>242</v>
      </c>
      <c r="D198" s="103" t="s">
        <v>172</v>
      </c>
      <c r="E198" s="103" t="s">
        <v>305</v>
      </c>
      <c r="F198" s="11">
        <v>29575</v>
      </c>
      <c r="G198" s="19" t="s">
        <v>23</v>
      </c>
      <c r="H198" s="105">
        <v>2</v>
      </c>
      <c r="I198" s="105">
        <v>0</v>
      </c>
      <c r="J198" s="105">
        <v>0</v>
      </c>
      <c r="K198" s="149" t="s">
        <v>512</v>
      </c>
      <c r="L198" s="150">
        <f t="shared" si="6"/>
        <v>2</v>
      </c>
    </row>
    <row r="199" spans="2:12" x14ac:dyDescent="0.25">
      <c r="B199" s="149" t="str">
        <f t="shared" si="7"/>
        <v>4LAFFAYE</v>
      </c>
      <c r="C199" s="103" t="s">
        <v>438</v>
      </c>
      <c r="D199" s="103" t="s">
        <v>166</v>
      </c>
      <c r="E199" s="103" t="s">
        <v>74</v>
      </c>
      <c r="F199" s="11">
        <v>18363</v>
      </c>
      <c r="G199" s="19" t="s">
        <v>75</v>
      </c>
      <c r="H199" s="105">
        <v>4</v>
      </c>
      <c r="I199" s="105">
        <v>0</v>
      </c>
      <c r="J199" s="105">
        <v>0</v>
      </c>
      <c r="K199" s="149" t="s">
        <v>512</v>
      </c>
      <c r="L199" s="150">
        <f t="shared" si="6"/>
        <v>4</v>
      </c>
    </row>
    <row r="200" spans="2:12" x14ac:dyDescent="0.25">
      <c r="B200" s="149" t="str">
        <f t="shared" si="7"/>
        <v>5LAGOUTE</v>
      </c>
      <c r="C200" s="103" t="s">
        <v>370</v>
      </c>
      <c r="D200" s="103" t="s">
        <v>17</v>
      </c>
      <c r="E200" s="103" t="s">
        <v>324</v>
      </c>
      <c r="F200" s="11">
        <v>23538</v>
      </c>
      <c r="G200" s="19" t="s">
        <v>39</v>
      </c>
      <c r="H200" s="105">
        <v>5</v>
      </c>
      <c r="I200" s="105">
        <v>0</v>
      </c>
      <c r="J200" s="105">
        <v>0</v>
      </c>
      <c r="K200" s="149" t="s">
        <v>512</v>
      </c>
      <c r="L200" s="150">
        <f t="shared" si="6"/>
        <v>5</v>
      </c>
    </row>
    <row r="201" spans="2:12" x14ac:dyDescent="0.25">
      <c r="B201" s="149" t="str">
        <f t="shared" si="7"/>
        <v>2LALA</v>
      </c>
      <c r="C201" s="103" t="s">
        <v>504</v>
      </c>
      <c r="D201" s="103" t="s">
        <v>110</v>
      </c>
      <c r="E201" s="103" t="s">
        <v>70</v>
      </c>
      <c r="F201" s="11">
        <v>28417</v>
      </c>
      <c r="G201" s="19" t="s">
        <v>29</v>
      </c>
      <c r="H201" s="105">
        <v>1</v>
      </c>
      <c r="I201" s="105">
        <v>0</v>
      </c>
      <c r="J201" s="105">
        <v>0</v>
      </c>
      <c r="K201" s="149" t="s">
        <v>512</v>
      </c>
      <c r="L201" s="150">
        <f t="shared" si="6"/>
        <v>2</v>
      </c>
    </row>
    <row r="202" spans="2:12" x14ac:dyDescent="0.25">
      <c r="B202" s="149" t="str">
        <f t="shared" si="7"/>
        <v>2LAMBERTI</v>
      </c>
      <c r="C202" s="103" t="s">
        <v>505</v>
      </c>
      <c r="D202" s="103" t="s">
        <v>209</v>
      </c>
      <c r="E202" s="103" t="s">
        <v>70</v>
      </c>
      <c r="F202" s="11">
        <v>29373</v>
      </c>
      <c r="G202" s="19" t="s">
        <v>29</v>
      </c>
      <c r="H202" s="105">
        <v>1</v>
      </c>
      <c r="I202" s="105">
        <v>0</v>
      </c>
      <c r="J202" s="105">
        <v>0</v>
      </c>
      <c r="K202" s="149" t="s">
        <v>512</v>
      </c>
      <c r="L202" s="150">
        <f t="shared" si="6"/>
        <v>2</v>
      </c>
    </row>
    <row r="203" spans="2:12" x14ac:dyDescent="0.25">
      <c r="B203" s="149" t="str">
        <f t="shared" si="7"/>
        <v>2LAMSTAES</v>
      </c>
      <c r="C203" s="103" t="s">
        <v>484</v>
      </c>
      <c r="D203" s="103" t="s">
        <v>17</v>
      </c>
      <c r="E203" s="103" t="s">
        <v>360</v>
      </c>
      <c r="F203" s="11">
        <v>26945</v>
      </c>
      <c r="G203" s="19" t="s">
        <v>39</v>
      </c>
      <c r="H203" s="105">
        <v>2</v>
      </c>
      <c r="I203" s="105">
        <v>0</v>
      </c>
      <c r="J203" s="105">
        <v>0</v>
      </c>
      <c r="K203" s="149" t="s">
        <v>512</v>
      </c>
      <c r="L203" s="150">
        <f t="shared" si="6"/>
        <v>2</v>
      </c>
    </row>
    <row r="204" spans="2:12" x14ac:dyDescent="0.25">
      <c r="B204" s="149" t="str">
        <f t="shared" si="7"/>
        <v>4LANCELOT</v>
      </c>
      <c r="C204" s="103" t="s">
        <v>1531</v>
      </c>
      <c r="D204" s="103" t="s">
        <v>24</v>
      </c>
      <c r="E204" s="103" t="s">
        <v>34</v>
      </c>
      <c r="F204" s="11">
        <v>18547</v>
      </c>
      <c r="G204" s="19" t="s">
        <v>35</v>
      </c>
      <c r="H204" s="105">
        <v>4</v>
      </c>
      <c r="I204" s="105">
        <v>0</v>
      </c>
      <c r="J204" s="105">
        <v>0</v>
      </c>
      <c r="K204" s="149" t="s">
        <v>512</v>
      </c>
      <c r="L204" s="150">
        <f t="shared" si="6"/>
        <v>4</v>
      </c>
    </row>
    <row r="205" spans="2:12" x14ac:dyDescent="0.25">
      <c r="B205" s="149" t="str">
        <f t="shared" si="7"/>
        <v>5LAREURE</v>
      </c>
      <c r="C205" s="103" t="s">
        <v>243</v>
      </c>
      <c r="D205" s="103" t="s">
        <v>159</v>
      </c>
      <c r="E205" s="103" t="s">
        <v>383</v>
      </c>
      <c r="F205" s="11">
        <v>21847</v>
      </c>
      <c r="G205" s="19" t="s">
        <v>25</v>
      </c>
      <c r="H205" s="105">
        <v>5</v>
      </c>
      <c r="I205" s="105">
        <v>0</v>
      </c>
      <c r="J205" s="105">
        <v>0</v>
      </c>
      <c r="K205" s="149" t="s">
        <v>512</v>
      </c>
      <c r="L205" s="150">
        <f t="shared" si="6"/>
        <v>5</v>
      </c>
    </row>
    <row r="206" spans="2:12" x14ac:dyDescent="0.25">
      <c r="B206" s="149" t="str">
        <f t="shared" si="7"/>
        <v>5LAREURE</v>
      </c>
      <c r="C206" s="103" t="s">
        <v>243</v>
      </c>
      <c r="D206" s="103" t="s">
        <v>59</v>
      </c>
      <c r="E206" s="103" t="s">
        <v>383</v>
      </c>
      <c r="F206" s="11">
        <v>35965</v>
      </c>
      <c r="G206" s="19" t="s">
        <v>25</v>
      </c>
      <c r="H206" s="105">
        <v>5</v>
      </c>
      <c r="I206" s="105">
        <v>0</v>
      </c>
      <c r="J206" s="105">
        <v>0</v>
      </c>
      <c r="K206" s="149" t="s">
        <v>512</v>
      </c>
      <c r="L206" s="150">
        <f t="shared" si="6"/>
        <v>5</v>
      </c>
    </row>
    <row r="207" spans="2:12" x14ac:dyDescent="0.25">
      <c r="B207" s="149" t="str">
        <f t="shared" si="7"/>
        <v>4LASSAIGNE</v>
      </c>
      <c r="C207" s="103" t="s">
        <v>109</v>
      </c>
      <c r="D207" s="103" t="s">
        <v>110</v>
      </c>
      <c r="E207" s="103" t="s">
        <v>105</v>
      </c>
      <c r="F207" s="11">
        <v>22775</v>
      </c>
      <c r="G207" s="19" t="s">
        <v>39</v>
      </c>
      <c r="H207" s="105">
        <v>4</v>
      </c>
      <c r="I207" s="105">
        <v>0</v>
      </c>
      <c r="J207" s="105">
        <v>0</v>
      </c>
      <c r="K207" s="149" t="s">
        <v>512</v>
      </c>
      <c r="L207" s="150">
        <f t="shared" si="6"/>
        <v>4</v>
      </c>
    </row>
    <row r="208" spans="2:12" x14ac:dyDescent="0.25">
      <c r="B208" s="149" t="str">
        <f t="shared" si="7"/>
        <v>4LASSAIGNE</v>
      </c>
      <c r="C208" s="103" t="s">
        <v>109</v>
      </c>
      <c r="D208" s="103" t="s">
        <v>18</v>
      </c>
      <c r="E208" s="103" t="s">
        <v>336</v>
      </c>
      <c r="F208" s="11">
        <v>22906</v>
      </c>
      <c r="G208" s="19" t="s">
        <v>39</v>
      </c>
      <c r="H208" s="105">
        <v>4</v>
      </c>
      <c r="I208" s="105">
        <v>0</v>
      </c>
      <c r="J208" s="105">
        <v>0</v>
      </c>
      <c r="K208" s="149" t="s">
        <v>512</v>
      </c>
      <c r="L208" s="150">
        <f t="shared" ref="L208:L271" si="8">IF(H208=1,2,H208)</f>
        <v>4</v>
      </c>
    </row>
    <row r="209" spans="2:12" x14ac:dyDescent="0.25">
      <c r="B209" s="149" t="str">
        <f t="shared" si="7"/>
        <v>2LASSARA</v>
      </c>
      <c r="C209" s="103" t="s">
        <v>60</v>
      </c>
      <c r="D209" s="103" t="s">
        <v>61</v>
      </c>
      <c r="E209" s="103" t="s">
        <v>62</v>
      </c>
      <c r="F209" s="11">
        <v>18444</v>
      </c>
      <c r="G209" s="19" t="s">
        <v>23</v>
      </c>
      <c r="H209" s="105">
        <v>2</v>
      </c>
      <c r="I209" s="105">
        <v>0</v>
      </c>
      <c r="J209" s="105">
        <v>0</v>
      </c>
      <c r="K209" s="149" t="s">
        <v>512</v>
      </c>
      <c r="L209" s="150">
        <f t="shared" si="8"/>
        <v>2</v>
      </c>
    </row>
    <row r="210" spans="2:12" x14ac:dyDescent="0.25">
      <c r="B210" s="149" t="str">
        <f t="shared" si="7"/>
        <v>2LAVET</v>
      </c>
      <c r="C210" s="103" t="s">
        <v>87</v>
      </c>
      <c r="D210" s="103" t="s">
        <v>88</v>
      </c>
      <c r="E210" s="103" t="s">
        <v>79</v>
      </c>
      <c r="F210" s="11">
        <v>22005</v>
      </c>
      <c r="G210" s="19" t="s">
        <v>29</v>
      </c>
      <c r="H210" s="105">
        <v>2</v>
      </c>
      <c r="I210" s="105">
        <v>0</v>
      </c>
      <c r="J210" s="105">
        <v>0</v>
      </c>
      <c r="K210" s="149" t="s">
        <v>512</v>
      </c>
      <c r="L210" s="150">
        <f t="shared" si="8"/>
        <v>2</v>
      </c>
    </row>
    <row r="211" spans="2:12" x14ac:dyDescent="0.25">
      <c r="B211" s="149" t="str">
        <f t="shared" si="7"/>
        <v>2LEBAS</v>
      </c>
      <c r="C211" s="103" t="s">
        <v>244</v>
      </c>
      <c r="D211" s="103" t="s">
        <v>26</v>
      </c>
      <c r="E211" s="103" t="s">
        <v>305</v>
      </c>
      <c r="F211" s="11">
        <v>29994</v>
      </c>
      <c r="G211" s="19" t="s">
        <v>23</v>
      </c>
      <c r="H211" s="105">
        <v>2</v>
      </c>
      <c r="I211" s="105">
        <v>0</v>
      </c>
      <c r="J211" s="105">
        <v>0</v>
      </c>
      <c r="K211" s="149" t="s">
        <v>512</v>
      </c>
      <c r="L211" s="150">
        <f t="shared" si="8"/>
        <v>2</v>
      </c>
    </row>
    <row r="212" spans="2:12" x14ac:dyDescent="0.25">
      <c r="B212" s="149" t="str">
        <f t="shared" si="7"/>
        <v>5LEBAS</v>
      </c>
      <c r="C212" s="103" t="s">
        <v>244</v>
      </c>
      <c r="D212" s="103" t="s">
        <v>88</v>
      </c>
      <c r="E212" s="103" t="s">
        <v>305</v>
      </c>
      <c r="F212" s="11">
        <v>0</v>
      </c>
      <c r="G212" s="19" t="s">
        <v>23</v>
      </c>
      <c r="H212" s="105">
        <v>5</v>
      </c>
      <c r="I212" s="105">
        <v>0</v>
      </c>
      <c r="J212" s="105">
        <v>0</v>
      </c>
      <c r="K212" s="149" t="s">
        <v>512</v>
      </c>
      <c r="L212" s="150">
        <f t="shared" si="8"/>
        <v>5</v>
      </c>
    </row>
    <row r="213" spans="2:12" x14ac:dyDescent="0.25">
      <c r="B213" s="149" t="str">
        <f t="shared" si="7"/>
        <v>2LEBLANC</v>
      </c>
      <c r="C213" s="103" t="s">
        <v>245</v>
      </c>
      <c r="D213" s="103" t="s">
        <v>95</v>
      </c>
      <c r="E213" s="103" t="s">
        <v>414</v>
      </c>
      <c r="F213" s="11">
        <v>23678</v>
      </c>
      <c r="G213" s="19" t="s">
        <v>29</v>
      </c>
      <c r="H213" s="105">
        <v>2</v>
      </c>
      <c r="I213" s="105">
        <v>0</v>
      </c>
      <c r="J213" s="105">
        <v>0</v>
      </c>
      <c r="K213" s="149" t="s">
        <v>512</v>
      </c>
      <c r="L213" s="150">
        <f t="shared" si="8"/>
        <v>2</v>
      </c>
    </row>
    <row r="214" spans="2:12" x14ac:dyDescent="0.25">
      <c r="B214" s="149" t="str">
        <f t="shared" si="7"/>
        <v>2LEJARZA</v>
      </c>
      <c r="C214" s="103" t="s">
        <v>36</v>
      </c>
      <c r="D214" s="103" t="s">
        <v>37</v>
      </c>
      <c r="E214" s="103" t="s">
        <v>324</v>
      </c>
      <c r="F214" s="11">
        <v>25382</v>
      </c>
      <c r="G214" s="19" t="s">
        <v>39</v>
      </c>
      <c r="H214" s="105">
        <v>2</v>
      </c>
      <c r="I214" s="105">
        <v>0</v>
      </c>
      <c r="J214" s="105">
        <v>0</v>
      </c>
      <c r="K214" s="149" t="s">
        <v>512</v>
      </c>
      <c r="L214" s="150">
        <f t="shared" si="8"/>
        <v>2</v>
      </c>
    </row>
    <row r="215" spans="2:12" x14ac:dyDescent="0.25">
      <c r="B215" s="149" t="str">
        <f t="shared" si="7"/>
        <v>3LEMAITRE</v>
      </c>
      <c r="C215" s="103" t="s">
        <v>246</v>
      </c>
      <c r="D215" s="103" t="s">
        <v>172</v>
      </c>
      <c r="E215" s="103" t="s">
        <v>74</v>
      </c>
      <c r="F215" s="11">
        <v>30140</v>
      </c>
      <c r="G215" s="19" t="s">
        <v>75</v>
      </c>
      <c r="H215" s="105">
        <v>3</v>
      </c>
      <c r="I215" s="105">
        <v>0</v>
      </c>
      <c r="J215" s="105">
        <v>0</v>
      </c>
      <c r="K215" s="149" t="s">
        <v>512</v>
      </c>
      <c r="L215" s="150">
        <f t="shared" si="8"/>
        <v>3</v>
      </c>
    </row>
    <row r="216" spans="2:12" x14ac:dyDescent="0.25">
      <c r="B216" s="149" t="str">
        <f t="shared" si="7"/>
        <v>2LEPRI</v>
      </c>
      <c r="C216" s="103" t="s">
        <v>1532</v>
      </c>
      <c r="D216" s="103" t="s">
        <v>1533</v>
      </c>
      <c r="E216" s="103" t="s">
        <v>1534</v>
      </c>
      <c r="F216" s="11">
        <v>0</v>
      </c>
      <c r="G216" s="19" t="s">
        <v>1535</v>
      </c>
      <c r="H216" s="105">
        <v>2</v>
      </c>
      <c r="I216" s="105">
        <v>0</v>
      </c>
      <c r="J216" s="105">
        <v>0</v>
      </c>
      <c r="K216" s="149" t="s">
        <v>512</v>
      </c>
      <c r="L216" s="150">
        <f t="shared" si="8"/>
        <v>2</v>
      </c>
    </row>
    <row r="217" spans="2:12" x14ac:dyDescent="0.25">
      <c r="B217" s="149" t="str">
        <f t="shared" si="7"/>
        <v>4LEVILLAIN</v>
      </c>
      <c r="C217" s="103" t="s">
        <v>1377</v>
      </c>
      <c r="D217" s="103" t="s">
        <v>115</v>
      </c>
      <c r="E217" s="103" t="s">
        <v>1378</v>
      </c>
      <c r="F217" s="11">
        <v>28619</v>
      </c>
      <c r="G217" s="19" t="s">
        <v>23</v>
      </c>
      <c r="H217" s="105">
        <v>4</v>
      </c>
      <c r="I217" s="105">
        <v>0</v>
      </c>
      <c r="J217" s="105">
        <v>0</v>
      </c>
      <c r="K217" s="149" t="s">
        <v>512</v>
      </c>
      <c r="L217" s="150">
        <f t="shared" si="8"/>
        <v>4</v>
      </c>
    </row>
    <row r="218" spans="2:12" x14ac:dyDescent="0.25">
      <c r="B218" s="149" t="str">
        <f t="shared" si="7"/>
        <v>2LHUISSET</v>
      </c>
      <c r="C218" s="103" t="s">
        <v>494</v>
      </c>
      <c r="D218" s="103" t="s">
        <v>186</v>
      </c>
      <c r="E218" s="103" t="s">
        <v>96</v>
      </c>
      <c r="F218" s="11">
        <v>33926</v>
      </c>
      <c r="G218" s="19" t="s">
        <v>29</v>
      </c>
      <c r="H218" s="105">
        <v>1</v>
      </c>
      <c r="I218" s="105">
        <v>0</v>
      </c>
      <c r="J218" s="105">
        <v>0</v>
      </c>
      <c r="K218" s="149" t="s">
        <v>512</v>
      </c>
      <c r="L218" s="150">
        <f t="shared" si="8"/>
        <v>2</v>
      </c>
    </row>
    <row r="219" spans="2:12" x14ac:dyDescent="0.25">
      <c r="B219" s="149" t="str">
        <f t="shared" si="7"/>
        <v>2LOMBARD</v>
      </c>
      <c r="C219" s="103" t="s">
        <v>1029</v>
      </c>
      <c r="D219" s="103" t="s">
        <v>219</v>
      </c>
      <c r="E219" s="103" t="s">
        <v>1379</v>
      </c>
      <c r="F219" s="11">
        <v>29968</v>
      </c>
      <c r="G219" s="19" t="s">
        <v>35</v>
      </c>
      <c r="H219" s="105">
        <v>2</v>
      </c>
      <c r="I219" s="105">
        <v>0</v>
      </c>
      <c r="J219" s="105">
        <v>0</v>
      </c>
      <c r="K219" s="149" t="s">
        <v>512</v>
      </c>
      <c r="L219" s="150">
        <f t="shared" si="8"/>
        <v>2</v>
      </c>
    </row>
    <row r="220" spans="2:12" x14ac:dyDescent="0.25">
      <c r="B220" s="149" t="str">
        <f t="shared" si="7"/>
        <v>4LOUIS</v>
      </c>
      <c r="C220" s="103" t="s">
        <v>1462</v>
      </c>
      <c r="D220" s="103" t="s">
        <v>634</v>
      </c>
      <c r="E220" s="103" t="s">
        <v>79</v>
      </c>
      <c r="F220" s="11">
        <v>31142</v>
      </c>
      <c r="G220" s="19" t="s">
        <v>29</v>
      </c>
      <c r="H220" s="105">
        <v>4</v>
      </c>
      <c r="I220" s="105">
        <v>0</v>
      </c>
      <c r="J220" s="105">
        <v>0</v>
      </c>
      <c r="K220" s="149" t="s">
        <v>512</v>
      </c>
      <c r="L220" s="150">
        <f t="shared" si="8"/>
        <v>4</v>
      </c>
    </row>
    <row r="221" spans="2:12" x14ac:dyDescent="0.25">
      <c r="B221" s="149" t="str">
        <f t="shared" si="7"/>
        <v>5LUQUET</v>
      </c>
      <c r="C221" s="103" t="s">
        <v>248</v>
      </c>
      <c r="D221" s="103" t="s">
        <v>101</v>
      </c>
      <c r="E221" s="103" t="s">
        <v>328</v>
      </c>
      <c r="F221" s="11">
        <v>0</v>
      </c>
      <c r="G221" s="19" t="s">
        <v>39</v>
      </c>
      <c r="H221" s="105">
        <v>5</v>
      </c>
      <c r="I221" s="105">
        <v>0</v>
      </c>
      <c r="J221" s="105">
        <v>0</v>
      </c>
      <c r="K221" s="149" t="s">
        <v>512</v>
      </c>
      <c r="L221" s="150">
        <f t="shared" si="8"/>
        <v>5</v>
      </c>
    </row>
    <row r="222" spans="2:12" x14ac:dyDescent="0.25">
      <c r="B222" s="149" t="str">
        <f t="shared" si="7"/>
        <v>5MACAGNINO</v>
      </c>
      <c r="C222" s="103" t="s">
        <v>1411</v>
      </c>
      <c r="D222" s="103" t="s">
        <v>202</v>
      </c>
      <c r="E222" s="103" t="s">
        <v>1412</v>
      </c>
      <c r="F222" s="11">
        <v>23258</v>
      </c>
      <c r="G222" s="19">
        <v>42</v>
      </c>
      <c r="H222" s="105">
        <v>5</v>
      </c>
      <c r="I222" s="105">
        <v>0</v>
      </c>
      <c r="J222" s="105">
        <v>0</v>
      </c>
      <c r="K222" s="149" t="s">
        <v>512</v>
      </c>
      <c r="L222" s="150">
        <f t="shared" si="8"/>
        <v>5</v>
      </c>
    </row>
    <row r="223" spans="2:12" x14ac:dyDescent="0.25">
      <c r="B223" s="149" t="str">
        <f t="shared" si="7"/>
        <v>2MAINARD</v>
      </c>
      <c r="C223" s="103" t="s">
        <v>249</v>
      </c>
      <c r="D223" s="103" t="s">
        <v>202</v>
      </c>
      <c r="E223" s="103" t="s">
        <v>325</v>
      </c>
      <c r="F223" s="11">
        <v>21451</v>
      </c>
      <c r="G223" s="19" t="s">
        <v>39</v>
      </c>
      <c r="H223" s="105">
        <v>2</v>
      </c>
      <c r="I223" s="105">
        <v>0</v>
      </c>
      <c r="J223" s="105">
        <v>0</v>
      </c>
      <c r="K223" s="149" t="s">
        <v>512</v>
      </c>
      <c r="L223" s="150">
        <f t="shared" si="8"/>
        <v>2</v>
      </c>
    </row>
    <row r="224" spans="2:12" x14ac:dyDescent="0.25">
      <c r="B224" s="149" t="str">
        <f t="shared" si="7"/>
        <v>5MARIDET</v>
      </c>
      <c r="C224" s="103" t="s">
        <v>403</v>
      </c>
      <c r="D224" s="103" t="s">
        <v>271</v>
      </c>
      <c r="E224" s="103" t="s">
        <v>319</v>
      </c>
      <c r="F224" s="11">
        <v>19045</v>
      </c>
      <c r="G224" s="19" t="s">
        <v>25</v>
      </c>
      <c r="H224" s="105">
        <v>5</v>
      </c>
      <c r="I224" s="105">
        <v>0</v>
      </c>
      <c r="J224" s="105">
        <v>0</v>
      </c>
      <c r="K224" s="149" t="s">
        <v>512</v>
      </c>
      <c r="L224" s="150">
        <f t="shared" si="8"/>
        <v>5</v>
      </c>
    </row>
    <row r="225" spans="2:12" x14ac:dyDescent="0.25">
      <c r="B225" s="149" t="str">
        <f t="shared" si="7"/>
        <v>2MARTIN</v>
      </c>
      <c r="C225" s="103" t="s">
        <v>250</v>
      </c>
      <c r="D225" s="103" t="s">
        <v>172</v>
      </c>
      <c r="E225" s="103" t="s">
        <v>304</v>
      </c>
      <c r="F225" s="11">
        <v>30364</v>
      </c>
      <c r="G225" s="19" t="s">
        <v>39</v>
      </c>
      <c r="H225" s="105">
        <v>1</v>
      </c>
      <c r="I225" s="105">
        <v>0</v>
      </c>
      <c r="J225" s="105">
        <v>0</v>
      </c>
      <c r="K225" s="149" t="s">
        <v>512</v>
      </c>
      <c r="L225" s="150">
        <f t="shared" si="8"/>
        <v>2</v>
      </c>
    </row>
    <row r="226" spans="2:12" x14ac:dyDescent="0.25">
      <c r="B226" s="149" t="str">
        <f t="shared" si="7"/>
        <v>2MARTIN</v>
      </c>
      <c r="C226" s="103" t="s">
        <v>250</v>
      </c>
      <c r="D226" s="103" t="s">
        <v>117</v>
      </c>
      <c r="E226" s="103" t="s">
        <v>74</v>
      </c>
      <c r="F226" s="11">
        <v>29480</v>
      </c>
      <c r="G226" s="19" t="s">
        <v>75</v>
      </c>
      <c r="H226" s="105">
        <v>1</v>
      </c>
      <c r="I226" s="105">
        <v>0</v>
      </c>
      <c r="J226" s="105">
        <v>0</v>
      </c>
      <c r="K226" s="149" t="s">
        <v>512</v>
      </c>
      <c r="L226" s="150">
        <f t="shared" si="8"/>
        <v>2</v>
      </c>
    </row>
    <row r="227" spans="2:12" x14ac:dyDescent="0.25">
      <c r="B227" s="149" t="str">
        <f t="shared" si="7"/>
        <v>2MARTIN</v>
      </c>
      <c r="C227" s="103" t="s">
        <v>250</v>
      </c>
      <c r="D227" s="103" t="s">
        <v>166</v>
      </c>
      <c r="E227" s="103" t="s">
        <v>74</v>
      </c>
      <c r="F227" s="11">
        <v>16843</v>
      </c>
      <c r="G227" s="19" t="s">
        <v>75</v>
      </c>
      <c r="H227" s="105">
        <v>2</v>
      </c>
      <c r="I227" s="105">
        <v>0</v>
      </c>
      <c r="J227" s="105">
        <v>0</v>
      </c>
      <c r="K227" s="149" t="s">
        <v>512</v>
      </c>
      <c r="L227" s="150">
        <f t="shared" si="8"/>
        <v>2</v>
      </c>
    </row>
    <row r="228" spans="2:12" x14ac:dyDescent="0.25">
      <c r="B228" s="149" t="str">
        <f t="shared" si="7"/>
        <v>4MARTIN</v>
      </c>
      <c r="C228" s="103" t="s">
        <v>250</v>
      </c>
      <c r="D228" s="103" t="s">
        <v>213</v>
      </c>
      <c r="E228" s="103" t="s">
        <v>1472</v>
      </c>
      <c r="F228" s="11">
        <v>27504</v>
      </c>
      <c r="G228" s="19" t="s">
        <v>296</v>
      </c>
      <c r="H228" s="105">
        <v>4</v>
      </c>
      <c r="I228" s="105">
        <v>0</v>
      </c>
      <c r="J228" s="105">
        <v>0</v>
      </c>
      <c r="K228" s="149" t="s">
        <v>512</v>
      </c>
      <c r="L228" s="150">
        <f t="shared" si="8"/>
        <v>4</v>
      </c>
    </row>
    <row r="229" spans="2:12" x14ac:dyDescent="0.25">
      <c r="B229" s="149" t="str">
        <f t="shared" si="7"/>
        <v>5MARTINEZ</v>
      </c>
      <c r="C229" s="103" t="s">
        <v>1381</v>
      </c>
      <c r="D229" s="103" t="s">
        <v>69</v>
      </c>
      <c r="E229" s="103" t="s">
        <v>1382</v>
      </c>
      <c r="F229" s="11">
        <v>12616</v>
      </c>
      <c r="G229" s="19" t="s">
        <v>29</v>
      </c>
      <c r="H229" s="105">
        <v>5</v>
      </c>
      <c r="I229" s="105">
        <v>0</v>
      </c>
      <c r="J229" s="105">
        <v>0</v>
      </c>
      <c r="K229" s="149" t="s">
        <v>512</v>
      </c>
      <c r="L229" s="150">
        <f t="shared" si="8"/>
        <v>5</v>
      </c>
    </row>
    <row r="230" spans="2:12" x14ac:dyDescent="0.25">
      <c r="B230" s="149" t="str">
        <f t="shared" si="7"/>
        <v>3MARTINON</v>
      </c>
      <c r="C230" s="103" t="s">
        <v>251</v>
      </c>
      <c r="D230" s="103" t="s">
        <v>209</v>
      </c>
      <c r="E230" s="103" t="s">
        <v>32</v>
      </c>
      <c r="F230" s="11">
        <v>21926</v>
      </c>
      <c r="G230" s="19" t="s">
        <v>23</v>
      </c>
      <c r="H230" s="105">
        <v>3</v>
      </c>
      <c r="I230" s="105">
        <v>0</v>
      </c>
      <c r="J230" s="105">
        <v>0</v>
      </c>
      <c r="K230" s="149" t="s">
        <v>512</v>
      </c>
      <c r="L230" s="150">
        <f t="shared" si="8"/>
        <v>3</v>
      </c>
    </row>
    <row r="231" spans="2:12" x14ac:dyDescent="0.25">
      <c r="B231" s="149" t="str">
        <f t="shared" si="7"/>
        <v>4MARTINS</v>
      </c>
      <c r="C231" s="103" t="s">
        <v>40</v>
      </c>
      <c r="D231" s="103" t="s">
        <v>41</v>
      </c>
      <c r="E231" s="103" t="s">
        <v>313</v>
      </c>
      <c r="F231" s="11">
        <v>24655</v>
      </c>
      <c r="G231" s="19" t="s">
        <v>43</v>
      </c>
      <c r="H231" s="105">
        <v>4</v>
      </c>
      <c r="I231" s="105">
        <v>0</v>
      </c>
      <c r="J231" s="105">
        <v>0</v>
      </c>
      <c r="K231" s="149" t="s">
        <v>512</v>
      </c>
      <c r="L231" s="150">
        <f t="shared" si="8"/>
        <v>4</v>
      </c>
    </row>
    <row r="232" spans="2:12" x14ac:dyDescent="0.25">
      <c r="B232" s="149" t="str">
        <f t="shared" si="7"/>
        <v>4MATHIAS</v>
      </c>
      <c r="C232" s="103" t="s">
        <v>1499</v>
      </c>
      <c r="D232" s="103" t="s">
        <v>61</v>
      </c>
      <c r="E232" s="103" t="s">
        <v>129</v>
      </c>
      <c r="F232" s="11">
        <v>26573</v>
      </c>
      <c r="G232" s="19" t="s">
        <v>29</v>
      </c>
      <c r="H232" s="105">
        <v>4</v>
      </c>
      <c r="I232" s="105">
        <v>0</v>
      </c>
      <c r="J232" s="105">
        <v>0</v>
      </c>
      <c r="K232" s="149" t="s">
        <v>512</v>
      </c>
      <c r="L232" s="150">
        <f t="shared" si="8"/>
        <v>4</v>
      </c>
    </row>
    <row r="233" spans="2:12" x14ac:dyDescent="0.25">
      <c r="B233" s="149" t="str">
        <f t="shared" si="7"/>
        <v>5MATIGNON</v>
      </c>
      <c r="C233" s="103" t="s">
        <v>1500</v>
      </c>
      <c r="D233" s="103" t="s">
        <v>144</v>
      </c>
      <c r="E233" s="103" t="s">
        <v>1372</v>
      </c>
      <c r="F233" s="11">
        <v>16089</v>
      </c>
      <c r="G233" s="19" t="s">
        <v>35</v>
      </c>
      <c r="H233" s="105">
        <v>5</v>
      </c>
      <c r="I233" s="105">
        <v>0</v>
      </c>
      <c r="J233" s="105">
        <v>0</v>
      </c>
      <c r="K233" s="149" t="s">
        <v>512</v>
      </c>
      <c r="L233" s="150">
        <f t="shared" si="8"/>
        <v>5</v>
      </c>
    </row>
    <row r="234" spans="2:12" x14ac:dyDescent="0.25">
      <c r="B234" s="149" t="str">
        <f t="shared" si="7"/>
        <v>2MATRAT</v>
      </c>
      <c r="C234" s="103" t="s">
        <v>65</v>
      </c>
      <c r="D234" s="103" t="s">
        <v>61</v>
      </c>
      <c r="E234" s="103" t="s">
        <v>64</v>
      </c>
      <c r="F234" s="11">
        <v>19503</v>
      </c>
      <c r="G234" s="19">
        <v>0</v>
      </c>
      <c r="H234" s="105">
        <v>2</v>
      </c>
      <c r="I234" s="105">
        <v>0</v>
      </c>
      <c r="J234" s="105">
        <v>0</v>
      </c>
      <c r="K234" s="149" t="s">
        <v>512</v>
      </c>
      <c r="L234" s="150">
        <f t="shared" si="8"/>
        <v>2</v>
      </c>
    </row>
    <row r="235" spans="2:12" x14ac:dyDescent="0.25">
      <c r="B235" s="149" t="str">
        <f t="shared" si="7"/>
        <v>2MATRAY</v>
      </c>
      <c r="C235" s="103" t="s">
        <v>252</v>
      </c>
      <c r="D235" s="103" t="s">
        <v>253</v>
      </c>
      <c r="E235" s="103" t="s">
        <v>414</v>
      </c>
      <c r="F235" s="11">
        <v>31093</v>
      </c>
      <c r="G235" s="19" t="s">
        <v>29</v>
      </c>
      <c r="H235" s="105">
        <v>1</v>
      </c>
      <c r="I235" s="105">
        <v>0</v>
      </c>
      <c r="J235" s="105">
        <v>0</v>
      </c>
      <c r="K235" s="149" t="s">
        <v>512</v>
      </c>
      <c r="L235" s="150">
        <f t="shared" si="8"/>
        <v>2</v>
      </c>
    </row>
    <row r="236" spans="2:12" x14ac:dyDescent="0.25">
      <c r="B236" s="149" t="str">
        <f t="shared" si="7"/>
        <v>2MAUBLANC</v>
      </c>
      <c r="C236" s="103" t="s">
        <v>102</v>
      </c>
      <c r="D236" s="103" t="s">
        <v>103</v>
      </c>
      <c r="E236" s="103" t="s">
        <v>79</v>
      </c>
      <c r="F236" s="11">
        <v>28408</v>
      </c>
      <c r="G236" s="19" t="s">
        <v>29</v>
      </c>
      <c r="H236" s="105">
        <v>2</v>
      </c>
      <c r="I236" s="105">
        <v>0</v>
      </c>
      <c r="J236" s="105">
        <v>0</v>
      </c>
      <c r="K236" s="149" t="s">
        <v>512</v>
      </c>
      <c r="L236" s="150">
        <f t="shared" si="8"/>
        <v>2</v>
      </c>
    </row>
    <row r="237" spans="2:12" x14ac:dyDescent="0.25">
      <c r="B237" s="149" t="str">
        <f t="shared" si="7"/>
        <v>2MAUBLANC</v>
      </c>
      <c r="C237" s="103" t="s">
        <v>102</v>
      </c>
      <c r="D237" s="103" t="s">
        <v>155</v>
      </c>
      <c r="E237" s="103" t="s">
        <v>79</v>
      </c>
      <c r="F237" s="11">
        <v>29023</v>
      </c>
      <c r="G237" s="19" t="s">
        <v>29</v>
      </c>
      <c r="H237" s="105">
        <v>1</v>
      </c>
      <c r="I237" s="105">
        <v>0</v>
      </c>
      <c r="J237" s="105">
        <v>0</v>
      </c>
      <c r="K237" s="149" t="s">
        <v>512</v>
      </c>
      <c r="L237" s="150">
        <f t="shared" si="8"/>
        <v>2</v>
      </c>
    </row>
    <row r="238" spans="2:12" x14ac:dyDescent="0.25">
      <c r="B238" s="149" t="str">
        <f t="shared" si="7"/>
        <v>3MENIER</v>
      </c>
      <c r="C238" s="103" t="s">
        <v>82</v>
      </c>
      <c r="D238" s="103" t="s">
        <v>83</v>
      </c>
      <c r="E238" s="103" t="s">
        <v>62</v>
      </c>
      <c r="F238" s="11">
        <v>18964</v>
      </c>
      <c r="G238" s="19" t="s">
        <v>23</v>
      </c>
      <c r="H238" s="105">
        <v>3</v>
      </c>
      <c r="I238" s="105">
        <v>0</v>
      </c>
      <c r="J238" s="105">
        <v>0</v>
      </c>
      <c r="K238" s="149" t="s">
        <v>512</v>
      </c>
      <c r="L238" s="150">
        <f t="shared" si="8"/>
        <v>3</v>
      </c>
    </row>
    <row r="239" spans="2:12" x14ac:dyDescent="0.25">
      <c r="B239" s="149" t="str">
        <f t="shared" si="7"/>
        <v>2MESSON</v>
      </c>
      <c r="C239" s="103" t="s">
        <v>1383</v>
      </c>
      <c r="D239" s="103" t="s">
        <v>176</v>
      </c>
      <c r="E239" s="103" t="s">
        <v>305</v>
      </c>
      <c r="F239" s="11">
        <v>30656</v>
      </c>
      <c r="G239" s="19" t="s">
        <v>23</v>
      </c>
      <c r="H239" s="105">
        <v>1</v>
      </c>
      <c r="I239" s="105">
        <v>0</v>
      </c>
      <c r="J239" s="105">
        <v>0</v>
      </c>
      <c r="K239" s="149" t="s">
        <v>512</v>
      </c>
      <c r="L239" s="150">
        <f t="shared" si="8"/>
        <v>2</v>
      </c>
    </row>
    <row r="240" spans="2:12" x14ac:dyDescent="0.25">
      <c r="B240" s="149" t="str">
        <f t="shared" si="7"/>
        <v>5MIGOULE</v>
      </c>
      <c r="C240" s="103" t="s">
        <v>485</v>
      </c>
      <c r="D240" s="103" t="s">
        <v>117</v>
      </c>
      <c r="E240" s="103" t="s">
        <v>336</v>
      </c>
      <c r="F240" s="11">
        <v>23582</v>
      </c>
      <c r="G240" s="19" t="s">
        <v>39</v>
      </c>
      <c r="H240" s="105">
        <v>5</v>
      </c>
      <c r="I240" s="105">
        <v>0</v>
      </c>
      <c r="J240" s="105">
        <v>0</v>
      </c>
      <c r="K240" s="149" t="s">
        <v>512</v>
      </c>
      <c r="L240" s="150">
        <f t="shared" si="8"/>
        <v>5</v>
      </c>
    </row>
    <row r="241" spans="2:12" x14ac:dyDescent="0.25">
      <c r="B241" s="149" t="str">
        <f t="shared" si="7"/>
        <v>4MILLET</v>
      </c>
      <c r="C241" s="103" t="s">
        <v>350</v>
      </c>
      <c r="D241" s="103" t="s">
        <v>59</v>
      </c>
      <c r="E241" s="103" t="s">
        <v>398</v>
      </c>
      <c r="F241" s="11">
        <v>20025</v>
      </c>
      <c r="G241" s="19" t="s">
        <v>23</v>
      </c>
      <c r="H241" s="105">
        <v>4</v>
      </c>
      <c r="I241" s="105">
        <v>0</v>
      </c>
      <c r="J241" s="105">
        <v>0</v>
      </c>
      <c r="K241" s="149" t="s">
        <v>512</v>
      </c>
      <c r="L241" s="150">
        <f t="shared" si="8"/>
        <v>4</v>
      </c>
    </row>
    <row r="242" spans="2:12" x14ac:dyDescent="0.25">
      <c r="B242" s="149" t="str">
        <f t="shared" si="7"/>
        <v>5MONTARD</v>
      </c>
      <c r="C242" s="103" t="s">
        <v>80</v>
      </c>
      <c r="D242" s="103" t="s">
        <v>81</v>
      </c>
      <c r="E242" s="103" t="s">
        <v>62</v>
      </c>
      <c r="F242" s="11">
        <v>15502</v>
      </c>
      <c r="G242" s="19" t="s">
        <v>23</v>
      </c>
      <c r="H242" s="105">
        <v>5</v>
      </c>
      <c r="I242" s="105">
        <v>0</v>
      </c>
      <c r="J242" s="105">
        <v>0</v>
      </c>
      <c r="K242" s="149" t="s">
        <v>512</v>
      </c>
      <c r="L242" s="150">
        <f t="shared" si="8"/>
        <v>5</v>
      </c>
    </row>
    <row r="243" spans="2:12" x14ac:dyDescent="0.25">
      <c r="B243" s="149" t="str">
        <f t="shared" si="7"/>
        <v>5MONTARON</v>
      </c>
      <c r="C243" s="103" t="s">
        <v>384</v>
      </c>
      <c r="D243" s="103" t="s">
        <v>33</v>
      </c>
      <c r="E243" s="103" t="s">
        <v>385</v>
      </c>
      <c r="F243" s="11">
        <v>20568</v>
      </c>
      <c r="G243" s="19" t="s">
        <v>75</v>
      </c>
      <c r="H243" s="105">
        <v>5</v>
      </c>
      <c r="I243" s="105">
        <v>0</v>
      </c>
      <c r="J243" s="105">
        <v>0</v>
      </c>
      <c r="K243" s="149" t="s">
        <v>512</v>
      </c>
      <c r="L243" s="150">
        <f t="shared" si="8"/>
        <v>5</v>
      </c>
    </row>
    <row r="244" spans="2:12" x14ac:dyDescent="0.25">
      <c r="B244" s="149" t="str">
        <f t="shared" si="7"/>
        <v>2MOREL</v>
      </c>
      <c r="C244" s="103" t="s">
        <v>254</v>
      </c>
      <c r="D244" s="103" t="s">
        <v>139</v>
      </c>
      <c r="E244" s="103" t="s">
        <v>326</v>
      </c>
      <c r="F244" s="11">
        <v>18291</v>
      </c>
      <c r="G244" s="19">
        <v>0</v>
      </c>
      <c r="H244" s="105">
        <v>2</v>
      </c>
      <c r="I244" s="105">
        <v>0</v>
      </c>
      <c r="J244" s="105">
        <v>0</v>
      </c>
      <c r="K244" s="149" t="s">
        <v>512</v>
      </c>
      <c r="L244" s="150">
        <f t="shared" si="8"/>
        <v>2</v>
      </c>
    </row>
    <row r="245" spans="2:12" x14ac:dyDescent="0.25">
      <c r="B245" s="149" t="str">
        <f t="shared" si="7"/>
        <v>4MOREL</v>
      </c>
      <c r="C245" s="103" t="s">
        <v>254</v>
      </c>
      <c r="D245" s="103" t="s">
        <v>61</v>
      </c>
      <c r="E245" s="103" t="s">
        <v>337</v>
      </c>
      <c r="F245" s="11">
        <v>22276</v>
      </c>
      <c r="G245" s="19" t="s">
        <v>39</v>
      </c>
      <c r="H245" s="105">
        <v>4</v>
      </c>
      <c r="I245" s="105">
        <v>0</v>
      </c>
      <c r="J245" s="105">
        <v>0</v>
      </c>
      <c r="K245" s="149" t="s">
        <v>512</v>
      </c>
      <c r="L245" s="150">
        <f t="shared" si="8"/>
        <v>4</v>
      </c>
    </row>
    <row r="246" spans="2:12" x14ac:dyDescent="0.25">
      <c r="B246" s="149" t="str">
        <f t="shared" si="7"/>
        <v>4MOREL</v>
      </c>
      <c r="C246" s="103" t="s">
        <v>254</v>
      </c>
      <c r="D246" s="103" t="s">
        <v>143</v>
      </c>
      <c r="E246" s="103" t="s">
        <v>337</v>
      </c>
      <c r="F246" s="11">
        <v>31157</v>
      </c>
      <c r="G246" s="19" t="s">
        <v>39</v>
      </c>
      <c r="H246" s="105">
        <v>4</v>
      </c>
      <c r="I246" s="105">
        <v>0</v>
      </c>
      <c r="J246" s="105">
        <v>0</v>
      </c>
      <c r="K246" s="149" t="s">
        <v>512</v>
      </c>
      <c r="L246" s="150">
        <f t="shared" si="8"/>
        <v>4</v>
      </c>
    </row>
    <row r="247" spans="2:12" x14ac:dyDescent="0.25">
      <c r="B247" s="149" t="str">
        <f t="shared" si="7"/>
        <v>4MOREL</v>
      </c>
      <c r="C247" s="103" t="s">
        <v>254</v>
      </c>
      <c r="D247" s="103" t="s">
        <v>133</v>
      </c>
      <c r="E247" s="103" t="s">
        <v>337</v>
      </c>
      <c r="F247" s="11">
        <v>32301</v>
      </c>
      <c r="G247" s="19" t="s">
        <v>39</v>
      </c>
      <c r="H247" s="105">
        <v>4</v>
      </c>
      <c r="I247" s="105">
        <v>0</v>
      </c>
      <c r="J247" s="105">
        <v>0</v>
      </c>
      <c r="K247" s="149" t="s">
        <v>512</v>
      </c>
      <c r="L247" s="150">
        <f t="shared" si="8"/>
        <v>4</v>
      </c>
    </row>
    <row r="248" spans="2:12" x14ac:dyDescent="0.25">
      <c r="B248" s="149" t="str">
        <f t="shared" si="7"/>
        <v>4MORGAN</v>
      </c>
      <c r="C248" s="103" t="s">
        <v>1443</v>
      </c>
      <c r="D248" s="103" t="s">
        <v>759</v>
      </c>
      <c r="E248" s="103" t="s">
        <v>1444</v>
      </c>
      <c r="F248" s="11">
        <v>21220</v>
      </c>
      <c r="G248" s="19" t="s">
        <v>296</v>
      </c>
      <c r="H248" s="105">
        <v>4</v>
      </c>
      <c r="I248" s="105">
        <v>0</v>
      </c>
      <c r="J248" s="105">
        <v>0</v>
      </c>
      <c r="K248" s="149" t="s">
        <v>512</v>
      </c>
      <c r="L248" s="150">
        <f t="shared" si="8"/>
        <v>4</v>
      </c>
    </row>
    <row r="249" spans="2:12" x14ac:dyDescent="0.25">
      <c r="B249" s="149" t="str">
        <f t="shared" si="7"/>
        <v>5MORO</v>
      </c>
      <c r="C249" s="103" t="s">
        <v>255</v>
      </c>
      <c r="D249" s="103" t="s">
        <v>37</v>
      </c>
      <c r="E249" s="103" t="s">
        <v>328</v>
      </c>
      <c r="F249" s="11">
        <v>22655</v>
      </c>
      <c r="G249" s="19" t="s">
        <v>39</v>
      </c>
      <c r="H249" s="105">
        <v>5</v>
      </c>
      <c r="I249" s="105">
        <v>0</v>
      </c>
      <c r="J249" s="105">
        <v>0</v>
      </c>
      <c r="K249" s="149" t="s">
        <v>512</v>
      </c>
      <c r="L249" s="150">
        <f t="shared" si="8"/>
        <v>5</v>
      </c>
    </row>
    <row r="250" spans="2:12" x14ac:dyDescent="0.25">
      <c r="B250" s="149" t="str">
        <f t="shared" si="7"/>
        <v>2MOUREY</v>
      </c>
      <c r="C250" s="103" t="s">
        <v>1109</v>
      </c>
      <c r="D250" s="103" t="s">
        <v>98</v>
      </c>
      <c r="E250" s="103" t="s">
        <v>1510</v>
      </c>
      <c r="F250" s="11">
        <v>25677</v>
      </c>
      <c r="G250" s="19" t="s">
        <v>294</v>
      </c>
      <c r="H250" s="105">
        <v>2</v>
      </c>
      <c r="I250" s="105">
        <v>0</v>
      </c>
      <c r="J250" s="105">
        <v>0</v>
      </c>
      <c r="K250" s="149" t="s">
        <v>512</v>
      </c>
      <c r="L250" s="150">
        <f t="shared" si="8"/>
        <v>2</v>
      </c>
    </row>
    <row r="251" spans="2:12" x14ac:dyDescent="0.25">
      <c r="B251" s="149" t="str">
        <f t="shared" si="7"/>
        <v>2MURE</v>
      </c>
      <c r="C251" s="103" t="s">
        <v>430</v>
      </c>
      <c r="D251" s="103" t="s">
        <v>218</v>
      </c>
      <c r="E251" s="103" t="s">
        <v>414</v>
      </c>
      <c r="F251" s="11">
        <v>31093</v>
      </c>
      <c r="G251" s="19" t="s">
        <v>29</v>
      </c>
      <c r="H251" s="105">
        <v>1</v>
      </c>
      <c r="I251" s="105">
        <v>0</v>
      </c>
      <c r="J251" s="105">
        <v>0</v>
      </c>
      <c r="K251" s="149" t="s">
        <v>512</v>
      </c>
      <c r="L251" s="150">
        <f t="shared" si="8"/>
        <v>2</v>
      </c>
    </row>
    <row r="252" spans="2:12" x14ac:dyDescent="0.25">
      <c r="B252" s="149" t="str">
        <f t="shared" si="7"/>
        <v>2NAVARRO</v>
      </c>
      <c r="C252" s="103" t="s">
        <v>506</v>
      </c>
      <c r="D252" s="103" t="s">
        <v>151</v>
      </c>
      <c r="E252" s="103" t="s">
        <v>70</v>
      </c>
      <c r="F252" s="11">
        <v>19371</v>
      </c>
      <c r="G252" s="19" t="s">
        <v>29</v>
      </c>
      <c r="H252" s="105">
        <v>2</v>
      </c>
      <c r="I252" s="105">
        <v>0</v>
      </c>
      <c r="J252" s="105">
        <v>0</v>
      </c>
      <c r="K252" s="149" t="s">
        <v>512</v>
      </c>
      <c r="L252" s="150">
        <f t="shared" si="8"/>
        <v>2</v>
      </c>
    </row>
    <row r="253" spans="2:12" x14ac:dyDescent="0.25">
      <c r="B253" s="149" t="str">
        <f t="shared" si="7"/>
        <v>5NEEL</v>
      </c>
      <c r="C253" s="103" t="s">
        <v>257</v>
      </c>
      <c r="D253" s="103" t="s">
        <v>33</v>
      </c>
      <c r="E253" s="103" t="s">
        <v>337</v>
      </c>
      <c r="F253" s="11">
        <v>22517</v>
      </c>
      <c r="G253" s="19" t="s">
        <v>39</v>
      </c>
      <c r="H253" s="105">
        <v>5</v>
      </c>
      <c r="I253" s="105">
        <v>0</v>
      </c>
      <c r="J253" s="105">
        <v>0</v>
      </c>
      <c r="K253" s="149" t="s">
        <v>512</v>
      </c>
      <c r="L253" s="150">
        <f t="shared" si="8"/>
        <v>5</v>
      </c>
    </row>
    <row r="254" spans="2:12" x14ac:dyDescent="0.25">
      <c r="B254" s="149" t="str">
        <f t="shared" si="7"/>
        <v>2NETO</v>
      </c>
      <c r="C254" s="103" t="s">
        <v>258</v>
      </c>
      <c r="D254" s="103" t="s">
        <v>187</v>
      </c>
      <c r="E254" s="103" t="s">
        <v>305</v>
      </c>
      <c r="F254" s="11">
        <v>0</v>
      </c>
      <c r="G254" s="19" t="s">
        <v>23</v>
      </c>
      <c r="H254" s="105">
        <v>2</v>
      </c>
      <c r="I254" s="105">
        <v>0</v>
      </c>
      <c r="J254" s="105">
        <v>0</v>
      </c>
      <c r="K254" s="149" t="s">
        <v>512</v>
      </c>
      <c r="L254" s="150">
        <f t="shared" si="8"/>
        <v>2</v>
      </c>
    </row>
    <row r="255" spans="2:12" x14ac:dyDescent="0.25">
      <c r="B255" s="149" t="str">
        <f t="shared" si="7"/>
        <v>2NETO</v>
      </c>
      <c r="C255" s="103" t="s">
        <v>258</v>
      </c>
      <c r="D255" s="103" t="s">
        <v>307</v>
      </c>
      <c r="E255" s="103" t="s">
        <v>305</v>
      </c>
      <c r="F255" s="11">
        <v>0</v>
      </c>
      <c r="G255" s="19" t="s">
        <v>23</v>
      </c>
      <c r="H255" s="105">
        <v>2</v>
      </c>
      <c r="I255" s="105">
        <v>0</v>
      </c>
      <c r="J255" s="105">
        <v>0</v>
      </c>
      <c r="K255" s="149" t="s">
        <v>512</v>
      </c>
      <c r="L255" s="150">
        <f t="shared" si="8"/>
        <v>2</v>
      </c>
    </row>
    <row r="256" spans="2:12" x14ac:dyDescent="0.25">
      <c r="B256" s="149" t="str">
        <f t="shared" si="7"/>
        <v>5NIARD</v>
      </c>
      <c r="C256" s="103" t="s">
        <v>1516</v>
      </c>
      <c r="D256" s="103" t="s">
        <v>101</v>
      </c>
      <c r="E256" s="103" t="s">
        <v>1517</v>
      </c>
      <c r="F256" s="11">
        <v>16404</v>
      </c>
      <c r="G256" s="19" t="s">
        <v>29</v>
      </c>
      <c r="H256" s="105">
        <v>5</v>
      </c>
      <c r="I256" s="105">
        <v>0</v>
      </c>
      <c r="J256" s="105">
        <v>0</v>
      </c>
      <c r="K256" s="149" t="s">
        <v>512</v>
      </c>
      <c r="L256" s="150">
        <f t="shared" si="8"/>
        <v>5</v>
      </c>
    </row>
    <row r="257" spans="2:12" x14ac:dyDescent="0.25">
      <c r="B257" s="149" t="str">
        <f t="shared" si="7"/>
        <v>2NICOLAS</v>
      </c>
      <c r="C257" s="103" t="s">
        <v>259</v>
      </c>
      <c r="D257" s="103" t="s">
        <v>95</v>
      </c>
      <c r="E257" s="103" t="s">
        <v>329</v>
      </c>
      <c r="F257" s="11">
        <v>23144</v>
      </c>
      <c r="G257" s="19" t="s">
        <v>294</v>
      </c>
      <c r="H257" s="105">
        <v>2</v>
      </c>
      <c r="I257" s="105">
        <v>0</v>
      </c>
      <c r="J257" s="105">
        <v>0</v>
      </c>
      <c r="K257" s="149" t="s">
        <v>512</v>
      </c>
      <c r="L257" s="150">
        <f t="shared" si="8"/>
        <v>2</v>
      </c>
    </row>
    <row r="258" spans="2:12" x14ac:dyDescent="0.25">
      <c r="B258" s="149" t="str">
        <f t="shared" si="7"/>
        <v>2NICOLLE</v>
      </c>
      <c r="C258" s="103" t="s">
        <v>71</v>
      </c>
      <c r="D258" s="103" t="s">
        <v>31</v>
      </c>
      <c r="E258" s="103" t="s">
        <v>86</v>
      </c>
      <c r="F258" s="11">
        <v>23956</v>
      </c>
      <c r="G258" s="19" t="s">
        <v>35</v>
      </c>
      <c r="H258" s="105">
        <v>2</v>
      </c>
      <c r="I258" s="105">
        <v>0</v>
      </c>
      <c r="J258" s="105">
        <v>0</v>
      </c>
      <c r="K258" s="149" t="s">
        <v>512</v>
      </c>
      <c r="L258" s="150">
        <f t="shared" si="8"/>
        <v>2</v>
      </c>
    </row>
    <row r="259" spans="2:12" x14ac:dyDescent="0.25">
      <c r="B259" s="149" t="str">
        <f t="shared" ref="B259:B322" si="9">CONCATENATE(L259,C259)</f>
        <v>2NICOLLE</v>
      </c>
      <c r="C259" s="103" t="s">
        <v>71</v>
      </c>
      <c r="D259" s="103" t="s">
        <v>219</v>
      </c>
      <c r="E259" s="103" t="s">
        <v>332</v>
      </c>
      <c r="F259" s="11">
        <v>27177</v>
      </c>
      <c r="G259" s="19" t="s">
        <v>35</v>
      </c>
      <c r="H259" s="105">
        <v>2</v>
      </c>
      <c r="I259" s="105">
        <v>0</v>
      </c>
      <c r="J259" s="105">
        <v>0</v>
      </c>
      <c r="K259" s="149" t="s">
        <v>512</v>
      </c>
      <c r="L259" s="150">
        <f t="shared" si="8"/>
        <v>2</v>
      </c>
    </row>
    <row r="260" spans="2:12" x14ac:dyDescent="0.25">
      <c r="B260" s="149" t="str">
        <f t="shared" si="9"/>
        <v>2NOLLOT</v>
      </c>
      <c r="C260" s="103" t="s">
        <v>130</v>
      </c>
      <c r="D260" s="103" t="s">
        <v>131</v>
      </c>
      <c r="E260" s="103" t="s">
        <v>132</v>
      </c>
      <c r="F260" s="11">
        <v>18899</v>
      </c>
      <c r="G260" s="19" t="s">
        <v>29</v>
      </c>
      <c r="H260" s="105">
        <v>2</v>
      </c>
      <c r="I260" s="105">
        <v>0</v>
      </c>
      <c r="J260" s="105">
        <v>0</v>
      </c>
      <c r="K260" s="149" t="s">
        <v>512</v>
      </c>
      <c r="L260" s="150">
        <f t="shared" si="8"/>
        <v>2</v>
      </c>
    </row>
    <row r="261" spans="2:12" s="151" customFormat="1" x14ac:dyDescent="0.25">
      <c r="B261" s="149" t="str">
        <f t="shared" si="9"/>
        <v>5NOLLOT</v>
      </c>
      <c r="C261" s="103" t="s">
        <v>130</v>
      </c>
      <c r="D261" s="103" t="s">
        <v>133</v>
      </c>
      <c r="E261" s="103" t="s">
        <v>132</v>
      </c>
      <c r="F261" s="11">
        <v>36187</v>
      </c>
      <c r="G261" s="19" t="s">
        <v>29</v>
      </c>
      <c r="H261" s="105">
        <v>5</v>
      </c>
      <c r="I261" s="105">
        <v>0</v>
      </c>
      <c r="J261" s="105" t="s">
        <v>4</v>
      </c>
      <c r="K261" s="149" t="s">
        <v>512</v>
      </c>
      <c r="L261" s="150">
        <f t="shared" si="8"/>
        <v>5</v>
      </c>
    </row>
    <row r="262" spans="2:12" x14ac:dyDescent="0.25">
      <c r="B262" s="149" t="str">
        <f t="shared" si="9"/>
        <v>2NOVELI</v>
      </c>
      <c r="C262" s="103" t="s">
        <v>1413</v>
      </c>
      <c r="D262" s="103" t="s">
        <v>1414</v>
      </c>
      <c r="E262" s="103" t="s">
        <v>1368</v>
      </c>
      <c r="F262" s="11">
        <v>22485</v>
      </c>
      <c r="G262" s="19" t="s">
        <v>35</v>
      </c>
      <c r="H262" s="105">
        <v>2</v>
      </c>
      <c r="I262" s="105">
        <v>0</v>
      </c>
      <c r="J262" s="105">
        <v>0</v>
      </c>
      <c r="K262" s="149" t="s">
        <v>512</v>
      </c>
      <c r="L262" s="150">
        <f t="shared" si="8"/>
        <v>2</v>
      </c>
    </row>
    <row r="263" spans="2:12" x14ac:dyDescent="0.25">
      <c r="B263" s="149" t="str">
        <f t="shared" si="9"/>
        <v>4OCAMPO-GARZON</v>
      </c>
      <c r="C263" s="103" t="s">
        <v>432</v>
      </c>
      <c r="D263" s="103" t="s">
        <v>433</v>
      </c>
      <c r="E263" s="103" t="s">
        <v>434</v>
      </c>
      <c r="F263" s="11">
        <v>28641</v>
      </c>
      <c r="G263" s="19" t="s">
        <v>296</v>
      </c>
      <c r="H263" s="105">
        <v>4</v>
      </c>
      <c r="I263" s="105">
        <v>0</v>
      </c>
      <c r="J263" s="105">
        <v>0</v>
      </c>
      <c r="K263" s="149" t="s">
        <v>512</v>
      </c>
      <c r="L263" s="150">
        <f t="shared" si="8"/>
        <v>4</v>
      </c>
    </row>
    <row r="264" spans="2:12" x14ac:dyDescent="0.25">
      <c r="B264" s="149" t="str">
        <f t="shared" si="9"/>
        <v>4OLMOS</v>
      </c>
      <c r="C264" s="103" t="s">
        <v>1536</v>
      </c>
      <c r="D264" s="103" t="s">
        <v>41</v>
      </c>
      <c r="E264" s="103" t="s">
        <v>1537</v>
      </c>
      <c r="F264" s="11">
        <v>21869</v>
      </c>
      <c r="G264" s="19" t="s">
        <v>29</v>
      </c>
      <c r="H264" s="105">
        <v>4</v>
      </c>
      <c r="I264" s="105">
        <v>0</v>
      </c>
      <c r="J264" s="105">
        <v>0</v>
      </c>
      <c r="K264" s="149" t="s">
        <v>512</v>
      </c>
      <c r="L264" s="150">
        <f t="shared" si="8"/>
        <v>4</v>
      </c>
    </row>
    <row r="265" spans="2:12" x14ac:dyDescent="0.25">
      <c r="B265" s="149" t="str">
        <f t="shared" si="9"/>
        <v>5ORY</v>
      </c>
      <c r="C265" s="103" t="s">
        <v>1538</v>
      </c>
      <c r="D265" s="103" t="s">
        <v>95</v>
      </c>
      <c r="E265" s="103" t="s">
        <v>322</v>
      </c>
      <c r="F265" s="11">
        <v>21336</v>
      </c>
      <c r="G265" s="19" t="s">
        <v>39</v>
      </c>
      <c r="H265" s="105">
        <v>5</v>
      </c>
      <c r="I265" s="105">
        <v>0</v>
      </c>
      <c r="J265" s="105">
        <v>0</v>
      </c>
      <c r="K265" s="149" t="s">
        <v>512</v>
      </c>
      <c r="L265" s="150">
        <f t="shared" si="8"/>
        <v>5</v>
      </c>
    </row>
    <row r="266" spans="2:12" x14ac:dyDescent="0.25">
      <c r="B266" s="149" t="str">
        <f t="shared" si="9"/>
        <v>2PAGE</v>
      </c>
      <c r="C266" s="103" t="s">
        <v>1385</v>
      </c>
      <c r="D266" s="103" t="s">
        <v>1386</v>
      </c>
      <c r="E266" s="103" t="s">
        <v>305</v>
      </c>
      <c r="F266" s="11">
        <v>30745</v>
      </c>
      <c r="G266" s="19" t="s">
        <v>23</v>
      </c>
      <c r="H266" s="105">
        <v>2</v>
      </c>
      <c r="I266" s="105">
        <v>0</v>
      </c>
      <c r="J266" s="105">
        <v>0</v>
      </c>
      <c r="K266" s="149" t="s">
        <v>512</v>
      </c>
      <c r="L266" s="150">
        <f t="shared" si="8"/>
        <v>2</v>
      </c>
    </row>
    <row r="267" spans="2:12" x14ac:dyDescent="0.25">
      <c r="B267" s="149" t="str">
        <f t="shared" si="9"/>
        <v>2PATAY</v>
      </c>
      <c r="C267" s="103" t="s">
        <v>408</v>
      </c>
      <c r="D267" s="103" t="s">
        <v>410</v>
      </c>
      <c r="E267" s="103" t="s">
        <v>409</v>
      </c>
      <c r="F267" s="11">
        <v>25717</v>
      </c>
      <c r="G267" s="19" t="s">
        <v>29</v>
      </c>
      <c r="H267" s="105">
        <v>1</v>
      </c>
      <c r="I267" s="105">
        <v>0</v>
      </c>
      <c r="J267" s="105">
        <v>0</v>
      </c>
      <c r="K267" s="149" t="s">
        <v>512</v>
      </c>
      <c r="L267" s="150">
        <f t="shared" si="8"/>
        <v>2</v>
      </c>
    </row>
    <row r="268" spans="2:12" x14ac:dyDescent="0.25">
      <c r="B268" s="149" t="str">
        <f t="shared" si="9"/>
        <v>4PATIENT</v>
      </c>
      <c r="C268" s="103" t="s">
        <v>406</v>
      </c>
      <c r="D268" s="103" t="s">
        <v>158</v>
      </c>
      <c r="E268" s="103" t="s">
        <v>382</v>
      </c>
      <c r="F268" s="11">
        <v>25539</v>
      </c>
      <c r="G268" s="19" t="s">
        <v>23</v>
      </c>
      <c r="H268" s="105">
        <v>4</v>
      </c>
      <c r="I268" s="105">
        <v>0</v>
      </c>
      <c r="J268" s="105">
        <v>0</v>
      </c>
      <c r="K268" s="149" t="s">
        <v>512</v>
      </c>
      <c r="L268" s="150">
        <f t="shared" si="8"/>
        <v>4</v>
      </c>
    </row>
    <row r="269" spans="2:12" x14ac:dyDescent="0.25">
      <c r="B269" s="149" t="str">
        <f t="shared" si="9"/>
        <v>3PATRU</v>
      </c>
      <c r="C269" s="103" t="s">
        <v>1144</v>
      </c>
      <c r="D269" s="103" t="s">
        <v>202</v>
      </c>
      <c r="E269" s="103" t="s">
        <v>320</v>
      </c>
      <c r="F269" s="11">
        <v>20962</v>
      </c>
      <c r="G269" s="19" t="s">
        <v>23</v>
      </c>
      <c r="H269" s="105">
        <v>3</v>
      </c>
      <c r="I269" s="105">
        <v>0</v>
      </c>
      <c r="J269" s="105">
        <v>0</v>
      </c>
      <c r="K269" s="149" t="s">
        <v>512</v>
      </c>
      <c r="L269" s="150">
        <f t="shared" si="8"/>
        <v>3</v>
      </c>
    </row>
    <row r="270" spans="2:12" x14ac:dyDescent="0.25">
      <c r="B270" s="149" t="str">
        <f t="shared" si="9"/>
        <v>4PECOU</v>
      </c>
      <c r="C270" s="103" t="s">
        <v>1501</v>
      </c>
      <c r="D270" s="103" t="s">
        <v>146</v>
      </c>
      <c r="E270" s="103" t="s">
        <v>96</v>
      </c>
      <c r="F270" s="11">
        <v>25133</v>
      </c>
      <c r="G270" s="19" t="s">
        <v>29</v>
      </c>
      <c r="H270" s="105">
        <v>4</v>
      </c>
      <c r="I270" s="105">
        <v>0</v>
      </c>
      <c r="J270" s="105">
        <v>0</v>
      </c>
      <c r="K270" s="149" t="s">
        <v>512</v>
      </c>
      <c r="L270" s="150">
        <f t="shared" si="8"/>
        <v>4</v>
      </c>
    </row>
    <row r="271" spans="2:12" x14ac:dyDescent="0.25">
      <c r="B271" s="149" t="str">
        <f t="shared" si="9"/>
        <v>3PERDERISET</v>
      </c>
      <c r="C271" s="103" t="s">
        <v>55</v>
      </c>
      <c r="D271" s="103" t="s">
        <v>44</v>
      </c>
      <c r="E271" s="103" t="s">
        <v>53</v>
      </c>
      <c r="F271" s="11">
        <v>29087</v>
      </c>
      <c r="G271" s="19" t="s">
        <v>35</v>
      </c>
      <c r="H271" s="105">
        <v>3</v>
      </c>
      <c r="I271" s="105">
        <v>0</v>
      </c>
      <c r="J271" s="105">
        <v>0</v>
      </c>
      <c r="K271" s="149" t="s">
        <v>512</v>
      </c>
      <c r="L271" s="150">
        <f t="shared" si="8"/>
        <v>3</v>
      </c>
    </row>
    <row r="272" spans="2:12" x14ac:dyDescent="0.25">
      <c r="B272" s="149" t="str">
        <f t="shared" si="9"/>
        <v>2PERRIN</v>
      </c>
      <c r="C272" s="103" t="s">
        <v>261</v>
      </c>
      <c r="D272" s="103" t="s">
        <v>460</v>
      </c>
      <c r="E272" s="103" t="s">
        <v>336</v>
      </c>
      <c r="F272" s="11">
        <v>28801</v>
      </c>
      <c r="G272" s="19" t="s">
        <v>39</v>
      </c>
      <c r="H272" s="105">
        <v>2</v>
      </c>
      <c r="I272" s="105">
        <v>0</v>
      </c>
      <c r="J272" s="105">
        <v>0</v>
      </c>
      <c r="K272" s="149" t="s">
        <v>512</v>
      </c>
      <c r="L272" s="150">
        <f t="shared" ref="L272:L335" si="10">IF(H272=1,2,H272)</f>
        <v>2</v>
      </c>
    </row>
    <row r="273" spans="2:12" x14ac:dyDescent="0.25">
      <c r="B273" s="149" t="str">
        <f t="shared" si="9"/>
        <v>2PETITJEAN</v>
      </c>
      <c r="C273" s="103" t="s">
        <v>353</v>
      </c>
      <c r="D273" s="103" t="s">
        <v>27</v>
      </c>
      <c r="E273" s="103" t="s">
        <v>381</v>
      </c>
      <c r="F273" s="11">
        <v>27563</v>
      </c>
      <c r="G273" s="19" t="s">
        <v>29</v>
      </c>
      <c r="H273" s="105">
        <v>1</v>
      </c>
      <c r="I273" s="105">
        <v>0</v>
      </c>
      <c r="J273" s="105">
        <v>0</v>
      </c>
      <c r="K273" s="149" t="s">
        <v>512</v>
      </c>
      <c r="L273" s="150">
        <f t="shared" si="10"/>
        <v>2</v>
      </c>
    </row>
    <row r="274" spans="2:12" x14ac:dyDescent="0.25">
      <c r="B274" s="149" t="str">
        <f t="shared" si="9"/>
        <v>5PIGNER</v>
      </c>
      <c r="C274" s="103" t="s">
        <v>1476</v>
      </c>
      <c r="D274" s="103" t="s">
        <v>24</v>
      </c>
      <c r="E274" s="103" t="s">
        <v>1537</v>
      </c>
      <c r="F274" s="11">
        <v>19951</v>
      </c>
      <c r="G274" s="19" t="s">
        <v>29</v>
      </c>
      <c r="H274" s="105">
        <v>5</v>
      </c>
      <c r="I274" s="105">
        <v>0</v>
      </c>
      <c r="J274" s="105">
        <v>0</v>
      </c>
      <c r="K274" s="149" t="s">
        <v>512</v>
      </c>
      <c r="L274" s="150">
        <f t="shared" si="10"/>
        <v>5</v>
      </c>
    </row>
    <row r="275" spans="2:12" x14ac:dyDescent="0.25">
      <c r="B275" s="149" t="str">
        <f t="shared" si="9"/>
        <v>4PIRAT</v>
      </c>
      <c r="C275" s="103" t="s">
        <v>1167</v>
      </c>
      <c r="D275" s="103" t="s">
        <v>1515</v>
      </c>
      <c r="E275" s="103" t="s">
        <v>132</v>
      </c>
      <c r="F275" s="11">
        <v>17209</v>
      </c>
      <c r="G275" s="19" t="s">
        <v>29</v>
      </c>
      <c r="H275" s="105">
        <v>4</v>
      </c>
      <c r="I275" s="105">
        <v>0</v>
      </c>
      <c r="J275" s="105">
        <v>0</v>
      </c>
      <c r="K275" s="149" t="s">
        <v>512</v>
      </c>
      <c r="L275" s="150">
        <f t="shared" si="10"/>
        <v>4</v>
      </c>
    </row>
    <row r="276" spans="2:12" x14ac:dyDescent="0.25">
      <c r="B276" s="149" t="str">
        <f t="shared" si="9"/>
        <v>5PITTET</v>
      </c>
      <c r="C276" s="103" t="s">
        <v>63</v>
      </c>
      <c r="D276" s="103" t="s">
        <v>81</v>
      </c>
      <c r="E276" s="103" t="s">
        <v>64</v>
      </c>
      <c r="F276" s="11">
        <v>19137</v>
      </c>
      <c r="G276" s="19">
        <v>0</v>
      </c>
      <c r="H276" s="105">
        <v>5</v>
      </c>
      <c r="I276" s="105">
        <v>0</v>
      </c>
      <c r="J276" s="105">
        <v>0</v>
      </c>
      <c r="K276" s="149" t="s">
        <v>512</v>
      </c>
      <c r="L276" s="150">
        <f t="shared" si="10"/>
        <v>5</v>
      </c>
    </row>
    <row r="277" spans="2:12" x14ac:dyDescent="0.25">
      <c r="B277" s="149" t="str">
        <f t="shared" si="9"/>
        <v>3PLANQUETTE</v>
      </c>
      <c r="C277" s="103" t="s">
        <v>1387</v>
      </c>
      <c r="D277" s="103" t="s">
        <v>1388</v>
      </c>
      <c r="E277" s="103" t="s">
        <v>1389</v>
      </c>
      <c r="F277" s="11">
        <v>28475</v>
      </c>
      <c r="G277" s="19" t="s">
        <v>1390</v>
      </c>
      <c r="H277" s="105">
        <v>3</v>
      </c>
      <c r="I277" s="105">
        <v>0</v>
      </c>
      <c r="J277" s="105">
        <v>0</v>
      </c>
      <c r="K277" s="149" t="s">
        <v>512</v>
      </c>
      <c r="L277" s="150">
        <f t="shared" si="10"/>
        <v>3</v>
      </c>
    </row>
    <row r="278" spans="2:12" x14ac:dyDescent="0.25">
      <c r="B278" s="149" t="str">
        <f t="shared" si="9"/>
        <v>4PLASSE</v>
      </c>
      <c r="C278" s="103" t="s">
        <v>124</v>
      </c>
      <c r="D278" s="103" t="s">
        <v>125</v>
      </c>
      <c r="E278" s="103" t="s">
        <v>126</v>
      </c>
      <c r="F278" s="11">
        <v>19777</v>
      </c>
      <c r="G278" s="19">
        <v>0</v>
      </c>
      <c r="H278" s="105">
        <v>4</v>
      </c>
      <c r="I278" s="105">
        <v>0</v>
      </c>
      <c r="J278" s="105">
        <v>0</v>
      </c>
      <c r="K278" s="149" t="s">
        <v>512</v>
      </c>
      <c r="L278" s="150">
        <f t="shared" si="10"/>
        <v>4</v>
      </c>
    </row>
    <row r="279" spans="2:12" x14ac:dyDescent="0.25">
      <c r="B279" s="149" t="str">
        <f t="shared" si="9"/>
        <v>2PLASSE</v>
      </c>
      <c r="C279" s="103" t="s">
        <v>124</v>
      </c>
      <c r="D279" s="103" t="s">
        <v>133</v>
      </c>
      <c r="E279" s="103" t="s">
        <v>1370</v>
      </c>
      <c r="F279" s="11">
        <v>34157</v>
      </c>
      <c r="G279" s="19" t="s">
        <v>29</v>
      </c>
      <c r="H279" s="105">
        <v>2</v>
      </c>
      <c r="I279" s="105">
        <v>0</v>
      </c>
      <c r="J279" s="105">
        <v>0</v>
      </c>
      <c r="K279" s="149" t="s">
        <v>512</v>
      </c>
      <c r="L279" s="150">
        <f t="shared" si="10"/>
        <v>2</v>
      </c>
    </row>
    <row r="280" spans="2:12" x14ac:dyDescent="0.25">
      <c r="B280" s="149" t="str">
        <f t="shared" si="9"/>
        <v>6POMMIER</v>
      </c>
      <c r="C280" s="103" t="s">
        <v>1420</v>
      </c>
      <c r="D280" s="103" t="s">
        <v>1421</v>
      </c>
      <c r="E280" s="103" t="s">
        <v>320</v>
      </c>
      <c r="F280" s="11">
        <v>21026</v>
      </c>
      <c r="G280" s="19" t="s">
        <v>23</v>
      </c>
      <c r="H280" s="105">
        <v>6</v>
      </c>
      <c r="I280" s="105">
        <v>0</v>
      </c>
      <c r="J280" s="105">
        <v>0</v>
      </c>
      <c r="K280" s="149" t="s">
        <v>512</v>
      </c>
      <c r="L280" s="150">
        <f t="shared" si="10"/>
        <v>6</v>
      </c>
    </row>
    <row r="281" spans="2:12" x14ac:dyDescent="0.25">
      <c r="B281" s="149" t="str">
        <f t="shared" si="9"/>
        <v>5POMORSKI</v>
      </c>
      <c r="C281" s="103" t="s">
        <v>354</v>
      </c>
      <c r="D281" s="103" t="s">
        <v>21</v>
      </c>
      <c r="E281" s="103" t="s">
        <v>492</v>
      </c>
      <c r="F281" s="11">
        <v>19634</v>
      </c>
      <c r="G281" s="19" t="s">
        <v>29</v>
      </c>
      <c r="H281" s="105">
        <v>5</v>
      </c>
      <c r="I281" s="105">
        <v>0</v>
      </c>
      <c r="J281" s="105">
        <v>0</v>
      </c>
      <c r="K281" s="149" t="s">
        <v>512</v>
      </c>
      <c r="L281" s="150">
        <f t="shared" si="10"/>
        <v>5</v>
      </c>
    </row>
    <row r="282" spans="2:12" x14ac:dyDescent="0.25">
      <c r="B282" s="149" t="str">
        <f t="shared" si="9"/>
        <v>5POMORSKI</v>
      </c>
      <c r="C282" s="103" t="s">
        <v>354</v>
      </c>
      <c r="D282" s="103" t="s">
        <v>136</v>
      </c>
      <c r="E282" s="103" t="s">
        <v>492</v>
      </c>
      <c r="F282" s="11">
        <v>34461</v>
      </c>
      <c r="G282" s="19" t="s">
        <v>29</v>
      </c>
      <c r="H282" s="105">
        <v>5</v>
      </c>
      <c r="I282" s="105">
        <v>0</v>
      </c>
      <c r="J282" s="105">
        <v>0</v>
      </c>
      <c r="K282" s="149" t="s">
        <v>512</v>
      </c>
      <c r="L282" s="150">
        <f t="shared" si="10"/>
        <v>5</v>
      </c>
    </row>
    <row r="283" spans="2:12" x14ac:dyDescent="0.25">
      <c r="B283" s="149" t="str">
        <f t="shared" si="9"/>
        <v>4PONS</v>
      </c>
      <c r="C283" s="103" t="s">
        <v>486</v>
      </c>
      <c r="D283" s="103" t="s">
        <v>202</v>
      </c>
      <c r="E283" s="103" t="s">
        <v>329</v>
      </c>
      <c r="F283" s="11">
        <v>20961</v>
      </c>
      <c r="G283" s="19" t="s">
        <v>294</v>
      </c>
      <c r="H283" s="105">
        <v>4</v>
      </c>
      <c r="I283" s="105">
        <v>0</v>
      </c>
      <c r="J283" s="105">
        <v>0</v>
      </c>
      <c r="K283" s="149" t="s">
        <v>512</v>
      </c>
      <c r="L283" s="150">
        <f t="shared" si="10"/>
        <v>4</v>
      </c>
    </row>
    <row r="284" spans="2:12" x14ac:dyDescent="0.25">
      <c r="B284" s="149" t="str">
        <f t="shared" si="9"/>
        <v>5PORCIN</v>
      </c>
      <c r="C284" s="103" t="s">
        <v>396</v>
      </c>
      <c r="D284" s="103" t="s">
        <v>192</v>
      </c>
      <c r="E284" s="103" t="s">
        <v>397</v>
      </c>
      <c r="F284" s="11">
        <v>24830</v>
      </c>
      <c r="G284" s="19" t="s">
        <v>23</v>
      </c>
      <c r="H284" s="105">
        <v>5</v>
      </c>
      <c r="I284" s="105">
        <v>0</v>
      </c>
      <c r="J284" s="105">
        <v>0</v>
      </c>
      <c r="K284" s="149" t="s">
        <v>512</v>
      </c>
      <c r="L284" s="150">
        <f t="shared" si="10"/>
        <v>5</v>
      </c>
    </row>
    <row r="285" spans="2:12" x14ac:dyDescent="0.25">
      <c r="B285" s="149" t="str">
        <f t="shared" si="9"/>
        <v>3PORGO</v>
      </c>
      <c r="C285" s="103" t="s">
        <v>262</v>
      </c>
      <c r="D285" s="103" t="s">
        <v>247</v>
      </c>
      <c r="E285" s="103" t="s">
        <v>327</v>
      </c>
      <c r="F285" s="11">
        <v>19139</v>
      </c>
      <c r="G285" s="19" t="s">
        <v>39</v>
      </c>
      <c r="H285" s="105">
        <v>3</v>
      </c>
      <c r="I285" s="105">
        <v>0</v>
      </c>
      <c r="J285" s="105">
        <v>0</v>
      </c>
      <c r="K285" s="149" t="s">
        <v>512</v>
      </c>
      <c r="L285" s="150">
        <f t="shared" si="10"/>
        <v>3</v>
      </c>
    </row>
    <row r="286" spans="2:12" x14ac:dyDescent="0.25">
      <c r="B286" s="149" t="str">
        <f t="shared" si="9"/>
        <v>5PORTAL</v>
      </c>
      <c r="C286" s="103" t="s">
        <v>1435</v>
      </c>
      <c r="D286" s="103" t="s">
        <v>139</v>
      </c>
      <c r="E286" s="103" t="s">
        <v>1370</v>
      </c>
      <c r="F286" s="11">
        <v>34157</v>
      </c>
      <c r="G286" s="19" t="s">
        <v>29</v>
      </c>
      <c r="H286" s="105">
        <v>5</v>
      </c>
      <c r="I286" s="105">
        <v>0</v>
      </c>
      <c r="J286" s="105">
        <v>0</v>
      </c>
      <c r="K286" s="149" t="s">
        <v>512</v>
      </c>
      <c r="L286" s="150">
        <f t="shared" si="10"/>
        <v>5</v>
      </c>
    </row>
    <row r="287" spans="2:12" x14ac:dyDescent="0.25">
      <c r="B287" s="149" t="str">
        <f t="shared" si="9"/>
        <v>5POULENARD</v>
      </c>
      <c r="C287" s="103" t="s">
        <v>263</v>
      </c>
      <c r="D287" s="103" t="s">
        <v>81</v>
      </c>
      <c r="E287" s="103" t="s">
        <v>314</v>
      </c>
      <c r="F287" s="11">
        <v>17531</v>
      </c>
      <c r="G287" s="19" t="s">
        <v>23</v>
      </c>
      <c r="H287" s="105">
        <v>5</v>
      </c>
      <c r="I287" s="105">
        <v>0</v>
      </c>
      <c r="J287" s="105">
        <v>0</v>
      </c>
      <c r="K287" s="149" t="s">
        <v>512</v>
      </c>
      <c r="L287" s="150">
        <f t="shared" si="10"/>
        <v>5</v>
      </c>
    </row>
    <row r="288" spans="2:12" x14ac:dyDescent="0.25">
      <c r="B288" s="149" t="str">
        <f t="shared" si="9"/>
        <v>3POULET</v>
      </c>
      <c r="C288" s="103" t="s">
        <v>1512</v>
      </c>
      <c r="D288" s="103" t="s">
        <v>737</v>
      </c>
      <c r="E288" s="103" t="s">
        <v>1513</v>
      </c>
      <c r="F288" s="11">
        <v>26598</v>
      </c>
      <c r="G288" s="19" t="s">
        <v>23</v>
      </c>
      <c r="H288" s="105">
        <v>3</v>
      </c>
      <c r="I288" s="105">
        <v>0</v>
      </c>
      <c r="J288" s="105">
        <v>0</v>
      </c>
      <c r="K288" s="149" t="s">
        <v>512</v>
      </c>
      <c r="L288" s="150">
        <f t="shared" si="10"/>
        <v>3</v>
      </c>
    </row>
    <row r="289" spans="2:12" x14ac:dyDescent="0.25">
      <c r="B289" s="149" t="str">
        <f t="shared" si="9"/>
        <v>5PRAT</v>
      </c>
      <c r="C289" s="103" t="s">
        <v>119</v>
      </c>
      <c r="D289" s="103" t="s">
        <v>83</v>
      </c>
      <c r="E289" s="103" t="s">
        <v>120</v>
      </c>
      <c r="F289" s="11">
        <v>15918</v>
      </c>
      <c r="G289" s="19" t="s">
        <v>29</v>
      </c>
      <c r="H289" s="105">
        <v>5</v>
      </c>
      <c r="I289" s="105">
        <v>0</v>
      </c>
      <c r="J289" s="105">
        <v>0</v>
      </c>
      <c r="K289" s="149" t="s">
        <v>512</v>
      </c>
      <c r="L289" s="150">
        <f t="shared" si="10"/>
        <v>5</v>
      </c>
    </row>
    <row r="290" spans="2:12" x14ac:dyDescent="0.25">
      <c r="B290" s="149" t="str">
        <f t="shared" si="9"/>
        <v>5PREAUD</v>
      </c>
      <c r="C290" s="103" t="s">
        <v>111</v>
      </c>
      <c r="D290" s="103" t="s">
        <v>101</v>
      </c>
      <c r="E290" s="103" t="s">
        <v>105</v>
      </c>
      <c r="F290" s="11">
        <v>17927</v>
      </c>
      <c r="G290" s="19" t="s">
        <v>39</v>
      </c>
      <c r="H290" s="105">
        <v>5</v>
      </c>
      <c r="I290" s="105">
        <v>0</v>
      </c>
      <c r="J290" s="105">
        <v>0</v>
      </c>
      <c r="K290" s="149" t="s">
        <v>512</v>
      </c>
      <c r="L290" s="150">
        <f t="shared" si="10"/>
        <v>5</v>
      </c>
    </row>
    <row r="291" spans="2:12" x14ac:dyDescent="0.25">
      <c r="B291" s="149" t="str">
        <f t="shared" si="9"/>
        <v>4PROST</v>
      </c>
      <c r="C291" s="103" t="s">
        <v>112</v>
      </c>
      <c r="D291" s="103" t="s">
        <v>113</v>
      </c>
      <c r="E291" s="103" t="s">
        <v>105</v>
      </c>
      <c r="F291" s="11">
        <v>27055</v>
      </c>
      <c r="G291" s="19" t="s">
        <v>39</v>
      </c>
      <c r="H291" s="105">
        <v>4</v>
      </c>
      <c r="I291" s="105">
        <v>0</v>
      </c>
      <c r="J291" s="105">
        <v>0</v>
      </c>
      <c r="K291" s="149" t="s">
        <v>512</v>
      </c>
      <c r="L291" s="150">
        <f t="shared" si="10"/>
        <v>4</v>
      </c>
    </row>
    <row r="292" spans="2:12" x14ac:dyDescent="0.25">
      <c r="B292" s="149" t="str">
        <f t="shared" si="9"/>
        <v>4PRUDHOMME</v>
      </c>
      <c r="C292" s="103" t="s">
        <v>1539</v>
      </c>
      <c r="D292" s="103" t="s">
        <v>146</v>
      </c>
      <c r="E292" s="103" t="s">
        <v>1540</v>
      </c>
      <c r="F292" s="11">
        <v>25318</v>
      </c>
      <c r="G292" s="19" t="s">
        <v>1541</v>
      </c>
      <c r="H292" s="105">
        <v>4</v>
      </c>
      <c r="I292" s="105">
        <v>0</v>
      </c>
      <c r="J292" s="105">
        <v>0</v>
      </c>
      <c r="K292" s="149" t="s">
        <v>512</v>
      </c>
      <c r="L292" s="150">
        <f t="shared" si="10"/>
        <v>4</v>
      </c>
    </row>
    <row r="293" spans="2:12" x14ac:dyDescent="0.25">
      <c r="B293" s="149" t="str">
        <f t="shared" si="9"/>
        <v>5QUIGNARD</v>
      </c>
      <c r="C293" s="103" t="s">
        <v>1473</v>
      </c>
      <c r="D293" s="103" t="s">
        <v>81</v>
      </c>
      <c r="E293" s="103" t="s">
        <v>1474</v>
      </c>
      <c r="F293" s="11">
        <v>0</v>
      </c>
      <c r="G293" s="19" t="s">
        <v>35</v>
      </c>
      <c r="H293" s="105">
        <v>5</v>
      </c>
      <c r="I293" s="105">
        <v>0</v>
      </c>
      <c r="J293" s="105">
        <v>0</v>
      </c>
      <c r="K293" s="149" t="s">
        <v>512</v>
      </c>
      <c r="L293" s="150">
        <f t="shared" si="10"/>
        <v>5</v>
      </c>
    </row>
    <row r="294" spans="2:12" x14ac:dyDescent="0.25">
      <c r="B294" s="149" t="str">
        <f t="shared" si="9"/>
        <v>4QUIGNARD</v>
      </c>
      <c r="C294" s="103" t="s">
        <v>1473</v>
      </c>
      <c r="D294" s="103" t="s">
        <v>1075</v>
      </c>
      <c r="E294" s="103" t="s">
        <v>1474</v>
      </c>
      <c r="F294" s="11">
        <v>0</v>
      </c>
      <c r="G294" s="19" t="s">
        <v>35</v>
      </c>
      <c r="H294" s="105">
        <v>4</v>
      </c>
      <c r="I294" s="105">
        <v>0</v>
      </c>
      <c r="J294" s="105">
        <v>0</v>
      </c>
      <c r="K294" s="149" t="s">
        <v>512</v>
      </c>
      <c r="L294" s="150">
        <f t="shared" si="10"/>
        <v>4</v>
      </c>
    </row>
    <row r="295" spans="2:12" x14ac:dyDescent="0.25">
      <c r="B295" s="149" t="str">
        <f t="shared" si="9"/>
        <v>4QUIGNARD</v>
      </c>
      <c r="C295" s="103" t="s">
        <v>1473</v>
      </c>
      <c r="D295" s="103" t="s">
        <v>1075</v>
      </c>
      <c r="E295" s="103" t="s">
        <v>1474</v>
      </c>
      <c r="F295" s="11">
        <v>35124</v>
      </c>
      <c r="G295" s="19" t="s">
        <v>35</v>
      </c>
      <c r="H295" s="105">
        <v>4</v>
      </c>
      <c r="I295" s="105">
        <v>0</v>
      </c>
      <c r="J295" s="105">
        <v>0</v>
      </c>
      <c r="K295" s="149" t="s">
        <v>512</v>
      </c>
      <c r="L295" s="150">
        <f t="shared" si="10"/>
        <v>4</v>
      </c>
    </row>
    <row r="296" spans="2:12" x14ac:dyDescent="0.25">
      <c r="B296" s="149" t="str">
        <f t="shared" si="9"/>
        <v>5QUIGNARD</v>
      </c>
      <c r="C296" s="103" t="s">
        <v>1473</v>
      </c>
      <c r="D296" s="103" t="s">
        <v>81</v>
      </c>
      <c r="E296" s="103" t="s">
        <v>1474</v>
      </c>
      <c r="F296" s="11">
        <v>16636</v>
      </c>
      <c r="G296" s="19" t="s">
        <v>35</v>
      </c>
      <c r="H296" s="105">
        <v>5</v>
      </c>
      <c r="I296" s="105">
        <v>0</v>
      </c>
      <c r="J296" s="105">
        <v>0</v>
      </c>
      <c r="K296" s="149" t="s">
        <v>512</v>
      </c>
      <c r="L296" s="150">
        <f t="shared" si="10"/>
        <v>5</v>
      </c>
    </row>
    <row r="297" spans="2:12" x14ac:dyDescent="0.25">
      <c r="B297" s="149" t="str">
        <f t="shared" si="9"/>
        <v>5QUIVET</v>
      </c>
      <c r="C297" s="103" t="s">
        <v>264</v>
      </c>
      <c r="D297" s="103" t="s">
        <v>61</v>
      </c>
      <c r="E297" s="103" t="s">
        <v>320</v>
      </c>
      <c r="F297" s="11">
        <v>0</v>
      </c>
      <c r="G297" s="19" t="s">
        <v>23</v>
      </c>
      <c r="H297" s="105">
        <v>5</v>
      </c>
      <c r="I297" s="105">
        <v>0</v>
      </c>
      <c r="J297" s="105">
        <v>0</v>
      </c>
      <c r="K297" s="149" t="s">
        <v>512</v>
      </c>
      <c r="L297" s="150">
        <f t="shared" si="10"/>
        <v>5</v>
      </c>
    </row>
    <row r="298" spans="2:12" x14ac:dyDescent="0.25">
      <c r="B298" s="149" t="str">
        <f t="shared" si="9"/>
        <v>5RAVIER</v>
      </c>
      <c r="C298" s="103" t="s">
        <v>491</v>
      </c>
      <c r="D298" s="103" t="s">
        <v>131</v>
      </c>
      <c r="E298" s="103" t="s">
        <v>77</v>
      </c>
      <c r="F298" s="11">
        <v>24950</v>
      </c>
      <c r="G298" s="19" t="s">
        <v>39</v>
      </c>
      <c r="H298" s="105">
        <v>5</v>
      </c>
      <c r="I298" s="105">
        <v>0</v>
      </c>
      <c r="J298" s="105">
        <v>0</v>
      </c>
      <c r="K298" s="149" t="s">
        <v>512</v>
      </c>
      <c r="L298" s="150">
        <f t="shared" si="10"/>
        <v>5</v>
      </c>
    </row>
    <row r="299" spans="2:12" x14ac:dyDescent="0.25">
      <c r="B299" s="149" t="str">
        <f t="shared" si="9"/>
        <v>5REBENAQUE</v>
      </c>
      <c r="C299" s="103" t="s">
        <v>1392</v>
      </c>
      <c r="D299" s="103" t="s">
        <v>166</v>
      </c>
      <c r="E299" s="103" t="s">
        <v>49</v>
      </c>
      <c r="F299" s="11">
        <v>20974</v>
      </c>
      <c r="G299" s="19" t="s">
        <v>29</v>
      </c>
      <c r="H299" s="105">
        <v>5</v>
      </c>
      <c r="I299" s="105">
        <v>0</v>
      </c>
      <c r="J299" s="105">
        <v>0</v>
      </c>
      <c r="K299" s="149" t="s">
        <v>512</v>
      </c>
      <c r="L299" s="150">
        <f t="shared" si="10"/>
        <v>5</v>
      </c>
    </row>
    <row r="300" spans="2:12" x14ac:dyDescent="0.25">
      <c r="B300" s="149" t="str">
        <f t="shared" si="9"/>
        <v>4RENAUD</v>
      </c>
      <c r="C300" s="103" t="s">
        <v>391</v>
      </c>
      <c r="D300" s="103" t="s">
        <v>17</v>
      </c>
      <c r="E300" s="103" t="s">
        <v>49</v>
      </c>
      <c r="F300" s="11">
        <v>30088</v>
      </c>
      <c r="G300" s="19" t="s">
        <v>29</v>
      </c>
      <c r="H300" s="105">
        <v>4</v>
      </c>
      <c r="I300" s="105">
        <v>0</v>
      </c>
      <c r="J300" s="105">
        <v>0</v>
      </c>
      <c r="K300" s="149" t="s">
        <v>512</v>
      </c>
      <c r="L300" s="150">
        <f t="shared" si="10"/>
        <v>4</v>
      </c>
    </row>
    <row r="301" spans="2:12" x14ac:dyDescent="0.25">
      <c r="B301" s="149" t="str">
        <f t="shared" si="9"/>
        <v>0REQUET</v>
      </c>
      <c r="C301" s="103" t="s">
        <v>1514</v>
      </c>
      <c r="D301" s="103" t="s">
        <v>143</v>
      </c>
      <c r="E301" s="103" t="s">
        <v>1510</v>
      </c>
      <c r="F301" s="11">
        <v>30135</v>
      </c>
      <c r="G301" s="19" t="s">
        <v>294</v>
      </c>
      <c r="H301" s="105">
        <v>0</v>
      </c>
      <c r="I301" s="105">
        <v>0</v>
      </c>
      <c r="J301" s="105">
        <v>0</v>
      </c>
      <c r="K301" s="149" t="s">
        <v>512</v>
      </c>
      <c r="L301" s="150">
        <f t="shared" si="10"/>
        <v>0</v>
      </c>
    </row>
    <row r="302" spans="2:12" x14ac:dyDescent="0.25">
      <c r="B302" s="149" t="str">
        <f t="shared" si="9"/>
        <v>4REY DIT GUZER</v>
      </c>
      <c r="C302" s="103" t="s">
        <v>1465</v>
      </c>
      <c r="D302" s="103" t="s">
        <v>1466</v>
      </c>
      <c r="E302" s="103" t="s">
        <v>79</v>
      </c>
      <c r="F302" s="11">
        <v>25339</v>
      </c>
      <c r="G302" s="19" t="s">
        <v>29</v>
      </c>
      <c r="H302" s="105">
        <v>4</v>
      </c>
      <c r="I302" s="105">
        <v>0</v>
      </c>
      <c r="J302" s="105">
        <v>0</v>
      </c>
      <c r="K302" s="149" t="s">
        <v>512</v>
      </c>
      <c r="L302" s="150">
        <f t="shared" si="10"/>
        <v>4</v>
      </c>
    </row>
    <row r="303" spans="2:12" x14ac:dyDescent="0.25">
      <c r="B303" s="149" t="str">
        <f t="shared" si="9"/>
        <v>6REY DIT GUZER</v>
      </c>
      <c r="C303" s="103" t="s">
        <v>1465</v>
      </c>
      <c r="D303" s="103" t="s">
        <v>763</v>
      </c>
      <c r="E303" s="103" t="s">
        <v>79</v>
      </c>
      <c r="F303" s="11">
        <v>35679</v>
      </c>
      <c r="G303" s="19" t="s">
        <v>29</v>
      </c>
      <c r="H303" s="105">
        <v>6</v>
      </c>
      <c r="I303" s="105">
        <v>0</v>
      </c>
      <c r="J303" s="105">
        <v>0</v>
      </c>
      <c r="K303" s="149" t="s">
        <v>512</v>
      </c>
      <c r="L303" s="150">
        <f t="shared" si="10"/>
        <v>6</v>
      </c>
    </row>
    <row r="304" spans="2:12" x14ac:dyDescent="0.25">
      <c r="B304" s="149" t="str">
        <f t="shared" si="9"/>
        <v>5RICHALET</v>
      </c>
      <c r="C304" s="103" t="s">
        <v>1519</v>
      </c>
      <c r="D304" s="103" t="s">
        <v>95</v>
      </c>
      <c r="E304" s="103" t="s">
        <v>1417</v>
      </c>
      <c r="F304" s="11">
        <v>15327</v>
      </c>
      <c r="G304" s="19" t="s">
        <v>1418</v>
      </c>
      <c r="H304" s="105">
        <v>5</v>
      </c>
      <c r="I304" s="105">
        <v>0</v>
      </c>
      <c r="J304" s="105">
        <v>0</v>
      </c>
      <c r="K304" s="149" t="s">
        <v>512</v>
      </c>
      <c r="L304" s="150">
        <f t="shared" si="10"/>
        <v>5</v>
      </c>
    </row>
    <row r="305" spans="2:12" x14ac:dyDescent="0.25">
      <c r="B305" s="149" t="str">
        <f t="shared" si="9"/>
        <v>2RICHARD</v>
      </c>
      <c r="C305" s="103" t="s">
        <v>265</v>
      </c>
      <c r="D305" s="103" t="s">
        <v>266</v>
      </c>
      <c r="E305" s="103" t="s">
        <v>331</v>
      </c>
      <c r="F305" s="11">
        <v>24029</v>
      </c>
      <c r="G305" s="19" t="s">
        <v>29</v>
      </c>
      <c r="H305" s="105">
        <v>2</v>
      </c>
      <c r="I305" s="105">
        <v>0</v>
      </c>
      <c r="J305" s="105">
        <v>0</v>
      </c>
      <c r="K305" s="149" t="s">
        <v>512</v>
      </c>
      <c r="L305" s="150">
        <f t="shared" si="10"/>
        <v>2</v>
      </c>
    </row>
    <row r="306" spans="2:12" x14ac:dyDescent="0.25">
      <c r="B306" s="149" t="str">
        <f t="shared" si="9"/>
        <v>4RIGOMIER</v>
      </c>
      <c r="C306" s="103" t="s">
        <v>355</v>
      </c>
      <c r="D306" s="103" t="s">
        <v>136</v>
      </c>
      <c r="E306" s="103" t="s">
        <v>42</v>
      </c>
      <c r="F306" s="11">
        <v>23886</v>
      </c>
      <c r="G306" s="19" t="s">
        <v>43</v>
      </c>
      <c r="H306" s="105">
        <v>4</v>
      </c>
      <c r="I306" s="105">
        <v>0</v>
      </c>
      <c r="J306" s="105">
        <v>0</v>
      </c>
      <c r="K306" s="149" t="s">
        <v>512</v>
      </c>
      <c r="L306" s="150">
        <f t="shared" si="10"/>
        <v>4</v>
      </c>
    </row>
    <row r="307" spans="2:12" x14ac:dyDescent="0.25">
      <c r="B307" s="149" t="str">
        <f t="shared" si="9"/>
        <v>2RIVIERE</v>
      </c>
      <c r="C307" s="103" t="s">
        <v>1405</v>
      </c>
      <c r="D307" s="103" t="s">
        <v>69</v>
      </c>
      <c r="E307" s="103" t="s">
        <v>16</v>
      </c>
      <c r="F307" s="11">
        <v>24697</v>
      </c>
      <c r="G307" s="19" t="s">
        <v>35</v>
      </c>
      <c r="H307" s="105">
        <v>2</v>
      </c>
      <c r="I307" s="105">
        <v>0</v>
      </c>
      <c r="J307" s="105">
        <v>0</v>
      </c>
      <c r="K307" s="149" t="s">
        <v>512</v>
      </c>
      <c r="L307" s="150">
        <f t="shared" si="10"/>
        <v>2</v>
      </c>
    </row>
    <row r="308" spans="2:12" x14ac:dyDescent="0.25">
      <c r="B308" s="149" t="str">
        <f t="shared" si="9"/>
        <v>5RIVOIRE</v>
      </c>
      <c r="C308" s="103" t="s">
        <v>267</v>
      </c>
      <c r="D308" s="103" t="s">
        <v>81</v>
      </c>
      <c r="E308" s="103" t="s">
        <v>322</v>
      </c>
      <c r="F308" s="11">
        <v>19348</v>
      </c>
      <c r="G308" s="19" t="s">
        <v>39</v>
      </c>
      <c r="H308" s="105">
        <v>5</v>
      </c>
      <c r="I308" s="105">
        <v>0</v>
      </c>
      <c r="J308" s="105">
        <v>0</v>
      </c>
      <c r="K308" s="149" t="s">
        <v>512</v>
      </c>
      <c r="L308" s="150">
        <f t="shared" si="10"/>
        <v>5</v>
      </c>
    </row>
    <row r="309" spans="2:12" x14ac:dyDescent="0.25">
      <c r="B309" s="149" t="str">
        <f t="shared" si="9"/>
        <v>2ROBERT</v>
      </c>
      <c r="C309" s="103" t="s">
        <v>1213</v>
      </c>
      <c r="D309" s="103" t="s">
        <v>113</v>
      </c>
      <c r="E309" s="103" t="s">
        <v>1370</v>
      </c>
      <c r="F309" s="11">
        <v>23976</v>
      </c>
      <c r="G309" s="19" t="s">
        <v>29</v>
      </c>
      <c r="H309" s="105">
        <v>1</v>
      </c>
      <c r="I309" s="105">
        <v>0</v>
      </c>
      <c r="J309" s="105">
        <v>0</v>
      </c>
      <c r="K309" s="149" t="s">
        <v>512</v>
      </c>
      <c r="L309" s="150">
        <f t="shared" si="10"/>
        <v>2</v>
      </c>
    </row>
    <row r="310" spans="2:12" x14ac:dyDescent="0.25">
      <c r="B310" s="149" t="str">
        <f t="shared" si="9"/>
        <v>2ROBERT</v>
      </c>
      <c r="C310" s="103" t="s">
        <v>1213</v>
      </c>
      <c r="D310" s="103" t="s">
        <v>219</v>
      </c>
      <c r="E310" s="103" t="s">
        <v>1370</v>
      </c>
      <c r="F310" s="11">
        <v>30431</v>
      </c>
      <c r="G310" s="19" t="s">
        <v>29</v>
      </c>
      <c r="H310" s="105">
        <v>2</v>
      </c>
      <c r="I310" s="105">
        <v>0</v>
      </c>
      <c r="J310" s="105">
        <v>0</v>
      </c>
      <c r="K310" s="149" t="s">
        <v>512</v>
      </c>
      <c r="L310" s="150">
        <f t="shared" si="10"/>
        <v>2</v>
      </c>
    </row>
    <row r="311" spans="2:12" x14ac:dyDescent="0.25">
      <c r="B311" s="149" t="str">
        <f t="shared" si="9"/>
        <v>4ROCHARD</v>
      </c>
      <c r="C311" s="103" t="s">
        <v>114</v>
      </c>
      <c r="D311" s="103" t="s">
        <v>115</v>
      </c>
      <c r="E311" s="103" t="s">
        <v>105</v>
      </c>
      <c r="F311" s="11">
        <v>29311</v>
      </c>
      <c r="G311" s="19" t="s">
        <v>39</v>
      </c>
      <c r="H311" s="105">
        <v>4</v>
      </c>
      <c r="I311" s="105">
        <v>0</v>
      </c>
      <c r="J311" s="105">
        <v>0</v>
      </c>
      <c r="K311" s="149" t="s">
        <v>512</v>
      </c>
      <c r="L311" s="150">
        <f t="shared" si="10"/>
        <v>4</v>
      </c>
    </row>
    <row r="312" spans="2:12" x14ac:dyDescent="0.25">
      <c r="B312" s="149" t="str">
        <f t="shared" si="9"/>
        <v>4RODOT</v>
      </c>
      <c r="C312" s="103" t="s">
        <v>366</v>
      </c>
      <c r="D312" s="103" t="s">
        <v>367</v>
      </c>
      <c r="E312" s="103" t="s">
        <v>309</v>
      </c>
      <c r="F312" s="11">
        <v>24415</v>
      </c>
      <c r="G312" s="19" t="s">
        <v>23</v>
      </c>
      <c r="H312" s="105">
        <v>4</v>
      </c>
      <c r="I312" s="105">
        <v>0</v>
      </c>
      <c r="J312" s="105">
        <v>0</v>
      </c>
      <c r="K312" s="149" t="s">
        <v>512</v>
      </c>
      <c r="L312" s="150">
        <f t="shared" si="10"/>
        <v>4</v>
      </c>
    </row>
    <row r="313" spans="2:12" x14ac:dyDescent="0.25">
      <c r="B313" s="149" t="str">
        <f t="shared" si="9"/>
        <v>5ROGE</v>
      </c>
      <c r="C313" s="103" t="s">
        <v>1393</v>
      </c>
      <c r="D313" s="103" t="s">
        <v>1394</v>
      </c>
      <c r="E313" s="103" t="s">
        <v>1395</v>
      </c>
      <c r="F313" s="11">
        <v>16481</v>
      </c>
      <c r="G313" s="19" t="s">
        <v>1396</v>
      </c>
      <c r="H313" s="105">
        <v>5</v>
      </c>
      <c r="I313" s="105">
        <v>0</v>
      </c>
      <c r="J313" s="105">
        <v>0</v>
      </c>
      <c r="K313" s="149" t="s">
        <v>512</v>
      </c>
      <c r="L313" s="150">
        <f t="shared" si="10"/>
        <v>5</v>
      </c>
    </row>
    <row r="314" spans="2:12" x14ac:dyDescent="0.25">
      <c r="B314" s="149" t="str">
        <f t="shared" si="9"/>
        <v>3ROHDE</v>
      </c>
      <c r="C314" s="103" t="s">
        <v>425</v>
      </c>
      <c r="D314" s="103" t="s">
        <v>402</v>
      </c>
      <c r="E314" s="103" t="s">
        <v>414</v>
      </c>
      <c r="F314" s="11">
        <v>31579</v>
      </c>
      <c r="G314" s="19" t="s">
        <v>29</v>
      </c>
      <c r="H314" s="105">
        <v>3</v>
      </c>
      <c r="I314" s="105">
        <v>0</v>
      </c>
      <c r="J314" s="105">
        <v>0</v>
      </c>
      <c r="K314" s="149" t="s">
        <v>512</v>
      </c>
      <c r="L314" s="150">
        <f t="shared" si="10"/>
        <v>3</v>
      </c>
    </row>
    <row r="315" spans="2:12" x14ac:dyDescent="0.25">
      <c r="B315" s="149" t="str">
        <f t="shared" si="9"/>
        <v>2ROLANDO</v>
      </c>
      <c r="C315" s="103" t="s">
        <v>45</v>
      </c>
      <c r="D315" s="103" t="s">
        <v>44</v>
      </c>
      <c r="E315" s="103" t="s">
        <v>46</v>
      </c>
      <c r="F315" s="11">
        <v>31196</v>
      </c>
      <c r="G315" s="19" t="s">
        <v>29</v>
      </c>
      <c r="H315" s="105">
        <v>1</v>
      </c>
      <c r="I315" s="105">
        <v>0</v>
      </c>
      <c r="J315" s="105">
        <v>0</v>
      </c>
      <c r="K315" s="149" t="s">
        <v>512</v>
      </c>
      <c r="L315" s="150">
        <f t="shared" si="10"/>
        <v>2</v>
      </c>
    </row>
    <row r="316" spans="2:12" x14ac:dyDescent="0.25">
      <c r="B316" s="149" t="str">
        <f t="shared" si="9"/>
        <v>3ROSSI</v>
      </c>
      <c r="C316" s="103" t="s">
        <v>302</v>
      </c>
      <c r="D316" s="103" t="s">
        <v>85</v>
      </c>
      <c r="E316" s="103" t="s">
        <v>22</v>
      </c>
      <c r="F316" s="11">
        <v>27412</v>
      </c>
      <c r="G316" s="19" t="s">
        <v>23</v>
      </c>
      <c r="H316" s="105">
        <v>3</v>
      </c>
      <c r="I316" s="105">
        <v>0</v>
      </c>
      <c r="J316" s="105">
        <v>0</v>
      </c>
      <c r="K316" s="149" t="s">
        <v>512</v>
      </c>
      <c r="L316" s="150">
        <f t="shared" si="10"/>
        <v>3</v>
      </c>
    </row>
    <row r="317" spans="2:12" x14ac:dyDescent="0.25">
      <c r="B317" s="149" t="str">
        <f t="shared" si="9"/>
        <v>4ROUBAUD</v>
      </c>
      <c r="C317" s="103" t="s">
        <v>441</v>
      </c>
      <c r="D317" s="103" t="s">
        <v>202</v>
      </c>
      <c r="E317" s="103" t="s">
        <v>118</v>
      </c>
      <c r="F317" s="11">
        <v>28566</v>
      </c>
      <c r="G317" s="19" t="s">
        <v>35</v>
      </c>
      <c r="H317" s="105">
        <v>4</v>
      </c>
      <c r="I317" s="105">
        <v>0</v>
      </c>
      <c r="J317" s="105">
        <v>0</v>
      </c>
      <c r="K317" s="149" t="s">
        <v>512</v>
      </c>
      <c r="L317" s="150">
        <f t="shared" si="10"/>
        <v>4</v>
      </c>
    </row>
    <row r="318" spans="2:12" x14ac:dyDescent="0.25">
      <c r="B318" s="149" t="str">
        <f t="shared" si="9"/>
        <v>3ROUSSEL</v>
      </c>
      <c r="C318" s="103" t="s">
        <v>84</v>
      </c>
      <c r="D318" s="103" t="s">
        <v>85</v>
      </c>
      <c r="E318" s="103" t="s">
        <v>53</v>
      </c>
      <c r="F318" s="11">
        <v>21230</v>
      </c>
      <c r="G318" s="19" t="s">
        <v>35</v>
      </c>
      <c r="H318" s="105">
        <v>3</v>
      </c>
      <c r="I318" s="105">
        <v>0</v>
      </c>
      <c r="J318" s="105">
        <v>0</v>
      </c>
      <c r="K318" s="149" t="s">
        <v>512</v>
      </c>
      <c r="L318" s="150">
        <f t="shared" si="10"/>
        <v>3</v>
      </c>
    </row>
    <row r="319" spans="2:12" x14ac:dyDescent="0.25">
      <c r="B319" s="149" t="str">
        <f t="shared" si="9"/>
        <v>4ROUSSEL</v>
      </c>
      <c r="C319" s="103" t="s">
        <v>84</v>
      </c>
      <c r="D319" s="103" t="s">
        <v>27</v>
      </c>
      <c r="E319" s="103" t="s">
        <v>495</v>
      </c>
      <c r="F319" s="11">
        <v>23719</v>
      </c>
      <c r="G319" s="19" t="s">
        <v>368</v>
      </c>
      <c r="H319" s="105">
        <v>4</v>
      </c>
      <c r="I319" s="105">
        <v>0</v>
      </c>
      <c r="J319" s="105">
        <v>0</v>
      </c>
      <c r="K319" s="149" t="s">
        <v>512</v>
      </c>
      <c r="L319" s="150">
        <f t="shared" si="10"/>
        <v>4</v>
      </c>
    </row>
    <row r="320" spans="2:12" x14ac:dyDescent="0.25">
      <c r="B320" s="149" t="str">
        <f t="shared" si="9"/>
        <v>2ROUSSET</v>
      </c>
      <c r="C320" s="103" t="s">
        <v>490</v>
      </c>
      <c r="D320" s="103" t="s">
        <v>180</v>
      </c>
      <c r="E320" s="103" t="s">
        <v>473</v>
      </c>
      <c r="F320" s="11">
        <v>30605</v>
      </c>
      <c r="G320" s="19" t="s">
        <v>39</v>
      </c>
      <c r="H320" s="105">
        <v>2</v>
      </c>
      <c r="I320" s="105">
        <v>0</v>
      </c>
      <c r="J320" s="105">
        <v>0</v>
      </c>
      <c r="K320" s="149" t="s">
        <v>512</v>
      </c>
      <c r="L320" s="150">
        <f t="shared" si="10"/>
        <v>2</v>
      </c>
    </row>
    <row r="321" spans="2:12" x14ac:dyDescent="0.25">
      <c r="B321" s="149" t="str">
        <f t="shared" si="9"/>
        <v>2ROYER</v>
      </c>
      <c r="C321" s="103" t="s">
        <v>268</v>
      </c>
      <c r="D321" s="103" t="s">
        <v>344</v>
      </c>
      <c r="E321" s="103" t="s">
        <v>356</v>
      </c>
      <c r="F321" s="11">
        <v>31367</v>
      </c>
      <c r="G321" s="19" t="s">
        <v>300</v>
      </c>
      <c r="H321" s="105">
        <v>1</v>
      </c>
      <c r="I321" s="105">
        <v>0</v>
      </c>
      <c r="J321" s="105">
        <v>0</v>
      </c>
      <c r="K321" s="149" t="s">
        <v>512</v>
      </c>
      <c r="L321" s="150">
        <f t="shared" si="10"/>
        <v>2</v>
      </c>
    </row>
    <row r="322" spans="2:12" x14ac:dyDescent="0.25">
      <c r="B322" s="149" t="str">
        <f t="shared" si="9"/>
        <v>5ROZAND</v>
      </c>
      <c r="C322" s="103" t="s">
        <v>1542</v>
      </c>
      <c r="D322" s="103" t="s">
        <v>608</v>
      </c>
      <c r="E322" s="103" t="s">
        <v>1537</v>
      </c>
      <c r="F322" s="11">
        <v>16906</v>
      </c>
      <c r="G322" s="19" t="s">
        <v>29</v>
      </c>
      <c r="H322" s="105">
        <v>5</v>
      </c>
      <c r="I322" s="105">
        <v>0</v>
      </c>
      <c r="J322" s="105">
        <v>0</v>
      </c>
      <c r="K322" s="149" t="s">
        <v>512</v>
      </c>
      <c r="L322" s="150">
        <f t="shared" si="10"/>
        <v>5</v>
      </c>
    </row>
    <row r="323" spans="2:12" x14ac:dyDescent="0.25">
      <c r="B323" s="149" t="str">
        <f t="shared" ref="B323:B386" si="11">CONCATENATE(L323,C323)</f>
        <v>6RUBERTI</v>
      </c>
      <c r="C323" s="103" t="s">
        <v>269</v>
      </c>
      <c r="D323" s="103" t="s">
        <v>270</v>
      </c>
      <c r="E323" s="103" t="s">
        <v>1</v>
      </c>
      <c r="F323" s="11">
        <v>24552</v>
      </c>
      <c r="G323" s="19" t="s">
        <v>23</v>
      </c>
      <c r="H323" s="105">
        <v>6</v>
      </c>
      <c r="I323" s="105">
        <v>0</v>
      </c>
      <c r="J323" s="105">
        <v>0</v>
      </c>
      <c r="K323" s="149" t="s">
        <v>512</v>
      </c>
      <c r="L323" s="150">
        <f t="shared" si="10"/>
        <v>6</v>
      </c>
    </row>
    <row r="324" spans="2:12" x14ac:dyDescent="0.25">
      <c r="B324" s="149" t="str">
        <f t="shared" si="11"/>
        <v>2RUBERTI</v>
      </c>
      <c r="C324" s="103" t="s">
        <v>269</v>
      </c>
      <c r="D324" s="103" t="s">
        <v>271</v>
      </c>
      <c r="E324" s="103" t="s">
        <v>1</v>
      </c>
      <c r="F324" s="11">
        <v>23295</v>
      </c>
      <c r="G324" s="19" t="s">
        <v>23</v>
      </c>
      <c r="H324" s="105">
        <v>2</v>
      </c>
      <c r="I324" s="105">
        <v>0</v>
      </c>
      <c r="J324" s="105">
        <v>0</v>
      </c>
      <c r="K324" s="149" t="s">
        <v>512</v>
      </c>
      <c r="L324" s="150">
        <f t="shared" si="10"/>
        <v>2</v>
      </c>
    </row>
    <row r="325" spans="2:12" x14ac:dyDescent="0.25">
      <c r="B325" s="149" t="str">
        <f t="shared" si="11"/>
        <v>2SALAH</v>
      </c>
      <c r="C325" s="103" t="s">
        <v>272</v>
      </c>
      <c r="D325" s="103" t="s">
        <v>115</v>
      </c>
      <c r="E325" s="103" t="s">
        <v>318</v>
      </c>
      <c r="F325" s="11">
        <v>26800</v>
      </c>
      <c r="G325" s="19" t="s">
        <v>39</v>
      </c>
      <c r="H325" s="105">
        <v>1</v>
      </c>
      <c r="I325" s="105">
        <v>0</v>
      </c>
      <c r="J325" s="105">
        <v>0</v>
      </c>
      <c r="K325" s="149" t="s">
        <v>512</v>
      </c>
      <c r="L325" s="150">
        <f t="shared" si="10"/>
        <v>2</v>
      </c>
    </row>
    <row r="326" spans="2:12" x14ac:dyDescent="0.25">
      <c r="B326" s="149" t="str">
        <f t="shared" si="11"/>
        <v>4SALMON</v>
      </c>
      <c r="C326" s="103" t="s">
        <v>1543</v>
      </c>
      <c r="D326" s="103" t="s">
        <v>115</v>
      </c>
      <c r="E326" s="103" t="s">
        <v>1537</v>
      </c>
      <c r="F326" s="11">
        <v>30468</v>
      </c>
      <c r="G326" s="19" t="s">
        <v>29</v>
      </c>
      <c r="H326" s="105">
        <v>4</v>
      </c>
      <c r="I326" s="105">
        <v>0</v>
      </c>
      <c r="J326" s="105">
        <v>0</v>
      </c>
      <c r="K326" s="149" t="s">
        <v>512</v>
      </c>
      <c r="L326" s="150">
        <f t="shared" si="10"/>
        <v>4</v>
      </c>
    </row>
    <row r="327" spans="2:12" x14ac:dyDescent="0.25">
      <c r="B327" s="149" t="str">
        <f t="shared" si="11"/>
        <v>5SALMON</v>
      </c>
      <c r="C327" s="103" t="s">
        <v>1543</v>
      </c>
      <c r="D327" s="103" t="s">
        <v>95</v>
      </c>
      <c r="E327" s="103" t="s">
        <v>1537</v>
      </c>
      <c r="F327" s="11">
        <v>17785</v>
      </c>
      <c r="G327" s="19" t="s">
        <v>29</v>
      </c>
      <c r="H327" s="105">
        <v>5</v>
      </c>
      <c r="I327" s="105">
        <v>0</v>
      </c>
      <c r="J327" s="105">
        <v>0</v>
      </c>
      <c r="K327" s="149" t="s">
        <v>512</v>
      </c>
      <c r="L327" s="150">
        <f t="shared" si="10"/>
        <v>5</v>
      </c>
    </row>
    <row r="328" spans="2:12" x14ac:dyDescent="0.25">
      <c r="B328" s="149" t="str">
        <f t="shared" si="11"/>
        <v>4SALQUE</v>
      </c>
      <c r="C328" s="103" t="s">
        <v>371</v>
      </c>
      <c r="D328" s="103" t="s">
        <v>107</v>
      </c>
      <c r="E328" s="103" t="s">
        <v>324</v>
      </c>
      <c r="F328" s="11">
        <v>28358</v>
      </c>
      <c r="G328" s="19" t="s">
        <v>39</v>
      </c>
      <c r="H328" s="105">
        <v>4</v>
      </c>
      <c r="I328" s="105">
        <v>0</v>
      </c>
      <c r="J328" s="105">
        <v>0</v>
      </c>
      <c r="K328" s="149" t="s">
        <v>512</v>
      </c>
      <c r="L328" s="150">
        <f t="shared" si="10"/>
        <v>4</v>
      </c>
    </row>
    <row r="329" spans="2:12" x14ac:dyDescent="0.25">
      <c r="B329" s="149" t="str">
        <f t="shared" si="11"/>
        <v>5SALVI</v>
      </c>
      <c r="C329" s="103" t="s">
        <v>1503</v>
      </c>
      <c r="D329" s="103" t="s">
        <v>83</v>
      </c>
      <c r="E329" s="103" t="s">
        <v>1378</v>
      </c>
      <c r="F329" s="11">
        <v>17508</v>
      </c>
      <c r="G329" s="19" t="s">
        <v>23</v>
      </c>
      <c r="H329" s="105">
        <v>5</v>
      </c>
      <c r="I329" s="105">
        <v>0</v>
      </c>
      <c r="J329" s="105">
        <v>0</v>
      </c>
      <c r="K329" s="149" t="s">
        <v>512</v>
      </c>
      <c r="L329" s="150">
        <f t="shared" si="10"/>
        <v>5</v>
      </c>
    </row>
    <row r="330" spans="2:12" x14ac:dyDescent="0.25">
      <c r="B330" s="149" t="str">
        <f t="shared" si="11"/>
        <v>5SARCELLE</v>
      </c>
      <c r="C330" s="103" t="s">
        <v>1437</v>
      </c>
      <c r="D330" s="103" t="s">
        <v>61</v>
      </c>
      <c r="E330" s="103" t="s">
        <v>1370</v>
      </c>
      <c r="F330" s="11">
        <v>16863</v>
      </c>
      <c r="G330" s="19" t="s">
        <v>29</v>
      </c>
      <c r="H330" s="105">
        <v>5</v>
      </c>
      <c r="I330" s="105">
        <v>0</v>
      </c>
      <c r="J330" s="105">
        <v>0</v>
      </c>
      <c r="K330" s="149" t="s">
        <v>512</v>
      </c>
      <c r="L330" s="150">
        <f t="shared" si="10"/>
        <v>5</v>
      </c>
    </row>
    <row r="331" spans="2:12" x14ac:dyDescent="0.25">
      <c r="B331" s="149" t="str">
        <f t="shared" si="11"/>
        <v>3SARTIS</v>
      </c>
      <c r="C331" s="103" t="s">
        <v>1481</v>
      </c>
      <c r="D331" s="103" t="s">
        <v>220</v>
      </c>
      <c r="E331" s="103" t="s">
        <v>62</v>
      </c>
      <c r="F331" s="11">
        <v>27078</v>
      </c>
      <c r="G331" s="19" t="s">
        <v>23</v>
      </c>
      <c r="H331" s="105">
        <v>3</v>
      </c>
      <c r="I331" s="105">
        <v>0</v>
      </c>
      <c r="J331" s="105">
        <v>0</v>
      </c>
      <c r="K331" s="149" t="s">
        <v>512</v>
      </c>
      <c r="L331" s="150">
        <f t="shared" si="10"/>
        <v>3</v>
      </c>
    </row>
    <row r="332" spans="2:12" x14ac:dyDescent="0.25">
      <c r="B332" s="149" t="str">
        <f t="shared" si="11"/>
        <v>2SAUPHANOR</v>
      </c>
      <c r="C332" s="103" t="s">
        <v>1544</v>
      </c>
      <c r="D332" s="103" t="s">
        <v>172</v>
      </c>
      <c r="E332" s="103" t="s">
        <v>1545</v>
      </c>
      <c r="F332" s="11">
        <v>0</v>
      </c>
      <c r="G332" s="19" t="s">
        <v>23</v>
      </c>
      <c r="H332" s="105">
        <v>1</v>
      </c>
      <c r="I332" s="105">
        <v>0</v>
      </c>
      <c r="J332" s="105">
        <v>0</v>
      </c>
      <c r="K332" s="149" t="s">
        <v>512</v>
      </c>
      <c r="L332" s="150">
        <f t="shared" si="10"/>
        <v>2</v>
      </c>
    </row>
    <row r="333" spans="2:12" x14ac:dyDescent="0.25">
      <c r="B333" s="149" t="str">
        <f t="shared" si="11"/>
        <v>2SCHMITT</v>
      </c>
      <c r="C333" s="103" t="s">
        <v>1401</v>
      </c>
      <c r="D333" s="103" t="s">
        <v>1402</v>
      </c>
      <c r="E333" s="103" t="s">
        <v>1372</v>
      </c>
      <c r="F333" s="11">
        <v>26369</v>
      </c>
      <c r="G333" s="19" t="s">
        <v>35</v>
      </c>
      <c r="H333" s="105">
        <v>1</v>
      </c>
      <c r="I333" s="105">
        <v>0</v>
      </c>
      <c r="J333" s="105">
        <v>0</v>
      </c>
      <c r="K333" s="149" t="s">
        <v>512</v>
      </c>
      <c r="L333" s="150">
        <f t="shared" si="10"/>
        <v>2</v>
      </c>
    </row>
    <row r="334" spans="2:12" x14ac:dyDescent="0.25">
      <c r="B334" s="149" t="str">
        <f t="shared" si="11"/>
        <v>4SEGUIN</v>
      </c>
      <c r="C334" s="103" t="s">
        <v>273</v>
      </c>
      <c r="D334" s="103" t="s">
        <v>117</v>
      </c>
      <c r="E334" s="103" t="s">
        <v>16</v>
      </c>
      <c r="F334" s="11">
        <v>23248</v>
      </c>
      <c r="G334" s="19" t="s">
        <v>35</v>
      </c>
      <c r="H334" s="105">
        <v>4</v>
      </c>
      <c r="I334" s="105">
        <v>0</v>
      </c>
      <c r="J334" s="105">
        <v>0</v>
      </c>
      <c r="K334" s="149" t="s">
        <v>512</v>
      </c>
      <c r="L334" s="150">
        <f t="shared" si="10"/>
        <v>4</v>
      </c>
    </row>
    <row r="335" spans="2:12" x14ac:dyDescent="0.25">
      <c r="B335" s="149" t="str">
        <f t="shared" si="11"/>
        <v>4SENDRON</v>
      </c>
      <c r="C335" s="103" t="s">
        <v>1546</v>
      </c>
      <c r="D335" s="103" t="s">
        <v>26</v>
      </c>
      <c r="E335" s="103" t="s">
        <v>132</v>
      </c>
      <c r="F335" s="11">
        <v>27843</v>
      </c>
      <c r="G335" s="19" t="s">
        <v>29</v>
      </c>
      <c r="H335" s="105">
        <v>4</v>
      </c>
      <c r="I335" s="105">
        <v>0</v>
      </c>
      <c r="J335" s="105">
        <v>0</v>
      </c>
      <c r="K335" s="149" t="s">
        <v>512</v>
      </c>
      <c r="L335" s="150">
        <f t="shared" si="10"/>
        <v>4</v>
      </c>
    </row>
    <row r="336" spans="2:12" x14ac:dyDescent="0.25">
      <c r="B336" s="149" t="str">
        <f t="shared" si="11"/>
        <v>4SERINO</v>
      </c>
      <c r="C336" s="103" t="s">
        <v>274</v>
      </c>
      <c r="D336" s="103" t="s">
        <v>178</v>
      </c>
      <c r="E336" s="103" t="s">
        <v>324</v>
      </c>
      <c r="F336" s="11">
        <v>34565</v>
      </c>
      <c r="G336" s="19" t="s">
        <v>39</v>
      </c>
      <c r="H336" s="105">
        <v>4</v>
      </c>
      <c r="I336" s="105">
        <v>0</v>
      </c>
      <c r="J336" s="105">
        <v>0</v>
      </c>
      <c r="K336" s="149" t="s">
        <v>512</v>
      </c>
      <c r="L336" s="150">
        <f t="shared" ref="L336:L377" si="12">IF(H336=1,2,H336)</f>
        <v>4</v>
      </c>
    </row>
    <row r="337" spans="2:12" x14ac:dyDescent="0.25">
      <c r="B337" s="149" t="str">
        <f t="shared" si="11"/>
        <v>5SERRANO</v>
      </c>
      <c r="C337" s="103" t="s">
        <v>1467</v>
      </c>
      <c r="D337" s="103" t="s">
        <v>139</v>
      </c>
      <c r="E337" s="103" t="s">
        <v>1460</v>
      </c>
      <c r="F337" s="11">
        <v>19487</v>
      </c>
      <c r="G337" s="19" t="s">
        <v>23</v>
      </c>
      <c r="H337" s="105">
        <v>5</v>
      </c>
      <c r="I337" s="105">
        <v>0</v>
      </c>
      <c r="J337" s="105">
        <v>0</v>
      </c>
      <c r="K337" s="149" t="s">
        <v>512</v>
      </c>
      <c r="L337" s="150">
        <f t="shared" si="12"/>
        <v>5</v>
      </c>
    </row>
    <row r="338" spans="2:12" x14ac:dyDescent="0.25">
      <c r="B338" s="149" t="str">
        <f t="shared" si="11"/>
        <v>2SERTHELON</v>
      </c>
      <c r="C338" s="103" t="s">
        <v>47</v>
      </c>
      <c r="D338" s="103" t="s">
        <v>48</v>
      </c>
      <c r="E338" s="103" t="s">
        <v>96</v>
      </c>
      <c r="F338" s="11">
        <v>27239</v>
      </c>
      <c r="G338" s="19" t="s">
        <v>29</v>
      </c>
      <c r="H338" s="105">
        <v>1</v>
      </c>
      <c r="I338" s="105">
        <v>0</v>
      </c>
      <c r="J338" s="105">
        <v>0</v>
      </c>
      <c r="K338" s="149" t="s">
        <v>512</v>
      </c>
      <c r="L338" s="150">
        <f t="shared" si="12"/>
        <v>2</v>
      </c>
    </row>
    <row r="339" spans="2:12" x14ac:dyDescent="0.25">
      <c r="B339" s="149" t="str">
        <f t="shared" si="11"/>
        <v>4SERVAIS</v>
      </c>
      <c r="C339" s="103" t="s">
        <v>431</v>
      </c>
      <c r="D339" s="103" t="s">
        <v>256</v>
      </c>
      <c r="E339" s="103" t="s">
        <v>414</v>
      </c>
      <c r="F339" s="11">
        <v>0</v>
      </c>
      <c r="G339" s="19" t="s">
        <v>29</v>
      </c>
      <c r="H339" s="105">
        <v>4</v>
      </c>
      <c r="I339" s="105">
        <v>0</v>
      </c>
      <c r="J339" s="105">
        <v>0</v>
      </c>
      <c r="K339" s="149" t="s">
        <v>512</v>
      </c>
      <c r="L339" s="150">
        <f t="shared" si="12"/>
        <v>4</v>
      </c>
    </row>
    <row r="340" spans="2:12" x14ac:dyDescent="0.25">
      <c r="B340" s="149" t="str">
        <f t="shared" si="11"/>
        <v>3SERVAJEAN</v>
      </c>
      <c r="C340" s="103" t="s">
        <v>487</v>
      </c>
      <c r="D340" s="103" t="s">
        <v>351</v>
      </c>
      <c r="E340" s="103" t="s">
        <v>369</v>
      </c>
      <c r="F340" s="11">
        <v>30405</v>
      </c>
      <c r="G340" s="19" t="s">
        <v>39</v>
      </c>
      <c r="H340" s="105">
        <v>3</v>
      </c>
      <c r="I340" s="105">
        <v>0</v>
      </c>
      <c r="J340" s="105">
        <v>0</v>
      </c>
      <c r="K340" s="149" t="s">
        <v>512</v>
      </c>
      <c r="L340" s="150">
        <f t="shared" si="12"/>
        <v>3</v>
      </c>
    </row>
    <row r="341" spans="2:12" x14ac:dyDescent="0.25">
      <c r="B341" s="149" t="str">
        <f t="shared" si="11"/>
        <v>3SIE</v>
      </c>
      <c r="C341" s="103" t="s">
        <v>275</v>
      </c>
      <c r="D341" s="103" t="s">
        <v>125</v>
      </c>
      <c r="E341" s="103" t="s">
        <v>436</v>
      </c>
      <c r="F341" s="11">
        <v>22932</v>
      </c>
      <c r="G341" s="19" t="s">
        <v>29</v>
      </c>
      <c r="H341" s="105">
        <v>3</v>
      </c>
      <c r="I341" s="105">
        <v>0</v>
      </c>
      <c r="J341" s="105">
        <v>0</v>
      </c>
      <c r="K341" s="149" t="s">
        <v>512</v>
      </c>
      <c r="L341" s="150">
        <f t="shared" si="12"/>
        <v>3</v>
      </c>
    </row>
    <row r="342" spans="2:12" x14ac:dyDescent="0.25">
      <c r="B342" s="149" t="str">
        <f t="shared" si="11"/>
        <v>2SIMMINI</v>
      </c>
      <c r="C342" s="103" t="s">
        <v>99</v>
      </c>
      <c r="D342" s="103" t="s">
        <v>67</v>
      </c>
      <c r="E342" s="103" t="s">
        <v>96</v>
      </c>
      <c r="F342" s="11">
        <v>26477</v>
      </c>
      <c r="G342" s="19" t="s">
        <v>29</v>
      </c>
      <c r="H342" s="105">
        <v>2</v>
      </c>
      <c r="I342" s="105">
        <v>0</v>
      </c>
      <c r="J342" s="105">
        <v>0</v>
      </c>
      <c r="K342" s="149" t="s">
        <v>512</v>
      </c>
      <c r="L342" s="150">
        <f t="shared" si="12"/>
        <v>2</v>
      </c>
    </row>
    <row r="343" spans="2:12" x14ac:dyDescent="0.25">
      <c r="B343" s="149" t="str">
        <f t="shared" si="11"/>
        <v>2SIRE</v>
      </c>
      <c r="C343" s="103" t="s">
        <v>1397</v>
      </c>
      <c r="D343" s="103" t="s">
        <v>21</v>
      </c>
      <c r="E343" s="103" t="s">
        <v>1510</v>
      </c>
      <c r="F343" s="11">
        <v>19310</v>
      </c>
      <c r="G343" s="19" t="s">
        <v>294</v>
      </c>
      <c r="H343" s="105">
        <v>2</v>
      </c>
      <c r="I343" s="105">
        <v>0</v>
      </c>
      <c r="J343" s="105">
        <v>0</v>
      </c>
      <c r="K343" s="149" t="s">
        <v>512</v>
      </c>
      <c r="L343" s="150">
        <f t="shared" si="12"/>
        <v>2</v>
      </c>
    </row>
    <row r="344" spans="2:12" x14ac:dyDescent="0.25">
      <c r="B344" s="149" t="str">
        <f t="shared" si="11"/>
        <v>2SUBRIN</v>
      </c>
      <c r="C344" s="103" t="s">
        <v>1438</v>
      </c>
      <c r="D344" s="103" t="s">
        <v>1009</v>
      </c>
      <c r="E344" s="103" t="s">
        <v>1370</v>
      </c>
      <c r="F344" s="11">
        <v>31075</v>
      </c>
      <c r="G344" s="19" t="s">
        <v>29</v>
      </c>
      <c r="H344" s="105">
        <v>2</v>
      </c>
      <c r="I344" s="105">
        <v>0</v>
      </c>
      <c r="J344" s="105">
        <v>0</v>
      </c>
      <c r="K344" s="149" t="s">
        <v>512</v>
      </c>
      <c r="L344" s="150">
        <f t="shared" si="12"/>
        <v>2</v>
      </c>
    </row>
    <row r="345" spans="2:12" x14ac:dyDescent="0.25">
      <c r="B345" s="149" t="str">
        <f t="shared" si="11"/>
        <v>2SZOSTAK</v>
      </c>
      <c r="C345" s="103" t="s">
        <v>276</v>
      </c>
      <c r="D345" s="103" t="s">
        <v>115</v>
      </c>
      <c r="E345" s="103" t="s">
        <v>336</v>
      </c>
      <c r="F345" s="11">
        <v>23719</v>
      </c>
      <c r="G345" s="19" t="s">
        <v>39</v>
      </c>
      <c r="H345" s="105">
        <v>1</v>
      </c>
      <c r="I345" s="105">
        <v>0</v>
      </c>
      <c r="J345" s="105">
        <v>0</v>
      </c>
      <c r="K345" s="149" t="s">
        <v>512</v>
      </c>
      <c r="L345" s="150">
        <f t="shared" si="12"/>
        <v>2</v>
      </c>
    </row>
    <row r="346" spans="2:12" x14ac:dyDescent="0.25">
      <c r="B346" s="149" t="str">
        <f t="shared" si="11"/>
        <v>2TACNET</v>
      </c>
      <c r="C346" s="103" t="s">
        <v>277</v>
      </c>
      <c r="D346" s="103" t="s">
        <v>107</v>
      </c>
      <c r="E346" s="103" t="s">
        <v>16</v>
      </c>
      <c r="F346" s="11">
        <v>0</v>
      </c>
      <c r="G346" s="19" t="s">
        <v>35</v>
      </c>
      <c r="H346" s="105">
        <v>1</v>
      </c>
      <c r="I346" s="105">
        <v>0</v>
      </c>
      <c r="J346" s="105">
        <v>0</v>
      </c>
      <c r="K346" s="149" t="s">
        <v>512</v>
      </c>
      <c r="L346" s="150">
        <f t="shared" si="12"/>
        <v>2</v>
      </c>
    </row>
    <row r="347" spans="2:12" x14ac:dyDescent="0.25">
      <c r="B347" s="149" t="str">
        <f t="shared" si="11"/>
        <v>4TARDY</v>
      </c>
      <c r="C347" s="103" t="s">
        <v>390</v>
      </c>
      <c r="D347" s="103" t="s">
        <v>115</v>
      </c>
      <c r="E347" s="103" t="s">
        <v>62</v>
      </c>
      <c r="F347" s="11">
        <v>27498</v>
      </c>
      <c r="G347" s="19" t="s">
        <v>23</v>
      </c>
      <c r="H347" s="105">
        <v>4</v>
      </c>
      <c r="I347" s="105">
        <v>0</v>
      </c>
      <c r="J347" s="105">
        <v>0</v>
      </c>
      <c r="K347" s="149" t="s">
        <v>512</v>
      </c>
      <c r="L347" s="150">
        <f t="shared" si="12"/>
        <v>4</v>
      </c>
    </row>
    <row r="348" spans="2:12" x14ac:dyDescent="0.25">
      <c r="B348" s="149" t="str">
        <f t="shared" si="11"/>
        <v>3TEIXEIRA</v>
      </c>
      <c r="C348" s="103" t="s">
        <v>1419</v>
      </c>
      <c r="D348" s="103" t="s">
        <v>687</v>
      </c>
      <c r="E348" s="103" t="s">
        <v>320</v>
      </c>
      <c r="F348" s="11">
        <v>21056</v>
      </c>
      <c r="G348" s="19" t="s">
        <v>23</v>
      </c>
      <c r="H348" s="105">
        <v>3</v>
      </c>
      <c r="I348" s="105">
        <v>0</v>
      </c>
      <c r="J348" s="105">
        <v>0</v>
      </c>
      <c r="K348" s="149" t="s">
        <v>512</v>
      </c>
      <c r="L348" s="150">
        <f t="shared" si="12"/>
        <v>3</v>
      </c>
    </row>
    <row r="349" spans="2:12" x14ac:dyDescent="0.25">
      <c r="B349" s="149" t="str">
        <f t="shared" si="11"/>
        <v>2THEVENIN</v>
      </c>
      <c r="C349" s="103" t="s">
        <v>278</v>
      </c>
      <c r="D349" s="103" t="s">
        <v>18</v>
      </c>
      <c r="E349" s="103" t="s">
        <v>305</v>
      </c>
      <c r="F349" s="11">
        <v>0</v>
      </c>
      <c r="G349" s="19" t="s">
        <v>23</v>
      </c>
      <c r="H349" s="105">
        <v>2</v>
      </c>
      <c r="I349" s="105">
        <v>0</v>
      </c>
      <c r="J349" s="105">
        <v>0</v>
      </c>
      <c r="K349" s="149" t="s">
        <v>512</v>
      </c>
      <c r="L349" s="150">
        <f t="shared" si="12"/>
        <v>2</v>
      </c>
    </row>
    <row r="350" spans="2:12" x14ac:dyDescent="0.25">
      <c r="B350" s="149" t="str">
        <f t="shared" si="11"/>
        <v>4THIBERT</v>
      </c>
      <c r="C350" s="103" t="s">
        <v>449</v>
      </c>
      <c r="D350" s="103" t="s">
        <v>218</v>
      </c>
      <c r="E350" s="103" t="s">
        <v>118</v>
      </c>
      <c r="F350" s="11">
        <v>26455</v>
      </c>
      <c r="G350" s="19" t="s">
        <v>35</v>
      </c>
      <c r="H350" s="105">
        <v>4</v>
      </c>
      <c r="I350" s="105">
        <v>0</v>
      </c>
      <c r="J350" s="105">
        <v>0</v>
      </c>
      <c r="K350" s="149" t="s">
        <v>512</v>
      </c>
      <c r="L350" s="150">
        <f t="shared" si="12"/>
        <v>4</v>
      </c>
    </row>
    <row r="351" spans="2:12" x14ac:dyDescent="0.25">
      <c r="B351" s="149" t="str">
        <f t="shared" si="11"/>
        <v>5THIEBAUT</v>
      </c>
      <c r="C351" s="103" t="s">
        <v>363</v>
      </c>
      <c r="D351" s="103" t="s">
        <v>158</v>
      </c>
      <c r="E351" s="103" t="s">
        <v>323</v>
      </c>
      <c r="F351" s="11">
        <v>18246</v>
      </c>
      <c r="G351" s="19" t="s">
        <v>299</v>
      </c>
      <c r="H351" s="105">
        <v>5</v>
      </c>
      <c r="I351" s="105">
        <v>0</v>
      </c>
      <c r="J351" s="105">
        <v>0</v>
      </c>
      <c r="K351" s="149" t="s">
        <v>512</v>
      </c>
      <c r="L351" s="150">
        <f t="shared" si="12"/>
        <v>5</v>
      </c>
    </row>
    <row r="352" spans="2:12" x14ac:dyDescent="0.25">
      <c r="B352" s="149" t="str">
        <f t="shared" si="11"/>
        <v>2THIEL</v>
      </c>
      <c r="C352" s="149" t="s">
        <v>279</v>
      </c>
      <c r="D352" s="149" t="s">
        <v>33</v>
      </c>
      <c r="E352" s="149" t="s">
        <v>336</v>
      </c>
      <c r="F352" s="155">
        <v>19788</v>
      </c>
      <c r="G352" s="348" t="s">
        <v>39</v>
      </c>
      <c r="H352" s="149">
        <v>1</v>
      </c>
      <c r="I352" s="149">
        <v>0</v>
      </c>
      <c r="J352" s="149">
        <v>0</v>
      </c>
      <c r="K352" s="149" t="s">
        <v>512</v>
      </c>
      <c r="L352" s="150">
        <f t="shared" si="12"/>
        <v>2</v>
      </c>
    </row>
    <row r="353" spans="2:12" x14ac:dyDescent="0.25">
      <c r="B353" s="149" t="str">
        <f t="shared" si="11"/>
        <v>5THOLLET</v>
      </c>
      <c r="C353" s="149" t="s">
        <v>372</v>
      </c>
      <c r="D353" s="149" t="s">
        <v>307</v>
      </c>
      <c r="E353" s="149" t="s">
        <v>324</v>
      </c>
      <c r="F353" s="155">
        <v>25652</v>
      </c>
      <c r="G353" s="348" t="s">
        <v>39</v>
      </c>
      <c r="H353" s="149">
        <v>5</v>
      </c>
      <c r="I353" s="149">
        <v>0</v>
      </c>
      <c r="J353" s="149">
        <v>0</v>
      </c>
      <c r="K353" s="149" t="s">
        <v>512</v>
      </c>
      <c r="L353" s="150">
        <f t="shared" si="12"/>
        <v>5</v>
      </c>
    </row>
    <row r="354" spans="2:12" x14ac:dyDescent="0.25">
      <c r="B354" s="149" t="str">
        <f t="shared" si="11"/>
        <v>3THONNIER</v>
      </c>
      <c r="C354" s="149" t="s">
        <v>1547</v>
      </c>
      <c r="D354" s="149" t="s">
        <v>192</v>
      </c>
      <c r="E354" s="149" t="s">
        <v>1548</v>
      </c>
      <c r="F354" s="155">
        <v>25373</v>
      </c>
      <c r="G354" s="348" t="s">
        <v>29</v>
      </c>
      <c r="H354" s="149">
        <v>3</v>
      </c>
      <c r="I354" s="149">
        <v>0</v>
      </c>
      <c r="J354" s="149">
        <v>0</v>
      </c>
      <c r="K354" s="149" t="s">
        <v>512</v>
      </c>
      <c r="L354" s="150">
        <f t="shared" si="12"/>
        <v>3</v>
      </c>
    </row>
    <row r="355" spans="2:12" x14ac:dyDescent="0.25">
      <c r="B355" s="149" t="str">
        <f t="shared" si="11"/>
        <v>2TISSERAND</v>
      </c>
      <c r="C355" s="149" t="s">
        <v>443</v>
      </c>
      <c r="D355" s="149" t="s">
        <v>444</v>
      </c>
      <c r="E355" s="149" t="s">
        <v>445</v>
      </c>
      <c r="F355" s="155">
        <v>26541</v>
      </c>
      <c r="G355" s="348" t="s">
        <v>35</v>
      </c>
      <c r="H355" s="149">
        <v>2</v>
      </c>
      <c r="I355" s="149">
        <v>0</v>
      </c>
      <c r="J355" s="149">
        <v>0</v>
      </c>
      <c r="K355" s="149" t="s">
        <v>512</v>
      </c>
      <c r="L355" s="150">
        <f t="shared" si="12"/>
        <v>2</v>
      </c>
    </row>
    <row r="356" spans="2:12" x14ac:dyDescent="0.25">
      <c r="B356" s="149" t="str">
        <f t="shared" si="11"/>
        <v>2TIXIER</v>
      </c>
      <c r="C356" s="149" t="s">
        <v>1549</v>
      </c>
      <c r="D356" s="149" t="s">
        <v>223</v>
      </c>
      <c r="E356" s="149" t="s">
        <v>382</v>
      </c>
      <c r="F356" s="155">
        <v>0</v>
      </c>
      <c r="G356" s="348" t="s">
        <v>23</v>
      </c>
      <c r="H356" s="149">
        <v>2</v>
      </c>
      <c r="I356" s="149">
        <v>0</v>
      </c>
      <c r="J356" s="149">
        <v>0</v>
      </c>
      <c r="K356" s="149" t="s">
        <v>512</v>
      </c>
      <c r="L356" s="150">
        <f t="shared" si="12"/>
        <v>2</v>
      </c>
    </row>
    <row r="357" spans="2:12" x14ac:dyDescent="0.25">
      <c r="B357" s="149" t="str">
        <f t="shared" si="11"/>
        <v>2TORRES</v>
      </c>
      <c r="C357" s="149" t="s">
        <v>1436</v>
      </c>
      <c r="D357" s="149" t="s">
        <v>149</v>
      </c>
      <c r="E357" s="149" t="s">
        <v>1370</v>
      </c>
      <c r="F357" s="155">
        <v>30555</v>
      </c>
      <c r="G357" s="348" t="s">
        <v>29</v>
      </c>
      <c r="H357" s="149">
        <v>2</v>
      </c>
      <c r="I357" s="149">
        <v>0</v>
      </c>
      <c r="J357" s="149">
        <v>0</v>
      </c>
      <c r="K357" s="149" t="s">
        <v>512</v>
      </c>
      <c r="L357" s="150">
        <f t="shared" si="12"/>
        <v>2</v>
      </c>
    </row>
    <row r="358" spans="2:12" x14ac:dyDescent="0.25">
      <c r="B358" s="149" t="str">
        <f t="shared" si="11"/>
        <v>4TRACLET</v>
      </c>
      <c r="C358" s="149" t="s">
        <v>280</v>
      </c>
      <c r="D358" s="149" t="s">
        <v>202</v>
      </c>
      <c r="E358" s="149" t="s">
        <v>337</v>
      </c>
      <c r="F358" s="155">
        <v>25041</v>
      </c>
      <c r="G358" s="348" t="s">
        <v>39</v>
      </c>
      <c r="H358" s="149">
        <v>4</v>
      </c>
      <c r="I358" s="149">
        <v>0</v>
      </c>
      <c r="J358" s="149">
        <v>0</v>
      </c>
      <c r="K358" s="149" t="s">
        <v>512</v>
      </c>
      <c r="L358" s="150">
        <f t="shared" si="12"/>
        <v>4</v>
      </c>
    </row>
    <row r="359" spans="2:12" x14ac:dyDescent="0.25">
      <c r="B359" s="149" t="str">
        <f t="shared" si="11"/>
        <v>0TREILLE</v>
      </c>
      <c r="C359" s="149" t="s">
        <v>488</v>
      </c>
      <c r="D359" s="149" t="s">
        <v>142</v>
      </c>
      <c r="E359" s="149" t="s">
        <v>336</v>
      </c>
      <c r="F359" s="155">
        <v>34482</v>
      </c>
      <c r="G359" s="348" t="s">
        <v>39</v>
      </c>
      <c r="H359" s="149">
        <v>0</v>
      </c>
      <c r="I359" s="149">
        <v>0</v>
      </c>
      <c r="J359" s="149">
        <v>0</v>
      </c>
      <c r="K359" s="149" t="s">
        <v>512</v>
      </c>
      <c r="L359" s="150">
        <f t="shared" si="12"/>
        <v>0</v>
      </c>
    </row>
    <row r="360" spans="2:12" x14ac:dyDescent="0.25">
      <c r="B360" s="149" t="str">
        <f t="shared" si="11"/>
        <v>2TRIBOULET</v>
      </c>
      <c r="C360" s="149" t="s">
        <v>281</v>
      </c>
      <c r="D360" s="149" t="s">
        <v>429</v>
      </c>
      <c r="E360" s="149" t="s">
        <v>414</v>
      </c>
      <c r="F360" s="155">
        <v>31404</v>
      </c>
      <c r="G360" s="155" t="s">
        <v>29</v>
      </c>
      <c r="H360" s="149">
        <v>1</v>
      </c>
      <c r="I360" s="149">
        <v>0</v>
      </c>
      <c r="J360" s="149">
        <v>0</v>
      </c>
      <c r="K360" s="149" t="s">
        <v>512</v>
      </c>
      <c r="L360" s="150">
        <f t="shared" si="12"/>
        <v>2</v>
      </c>
    </row>
    <row r="361" spans="2:12" x14ac:dyDescent="0.25">
      <c r="B361" s="149" t="str">
        <f t="shared" si="11"/>
        <v>4TRIBOULET</v>
      </c>
      <c r="C361" s="149" t="s">
        <v>281</v>
      </c>
      <c r="D361" s="149" t="s">
        <v>271</v>
      </c>
      <c r="E361" s="149" t="s">
        <v>337</v>
      </c>
      <c r="F361" s="155">
        <v>20984</v>
      </c>
      <c r="G361" s="155" t="s">
        <v>39</v>
      </c>
      <c r="H361" s="149">
        <v>4</v>
      </c>
      <c r="I361" s="149">
        <v>0</v>
      </c>
      <c r="J361" s="149">
        <v>0</v>
      </c>
      <c r="K361" s="149" t="s">
        <v>512</v>
      </c>
      <c r="L361" s="150">
        <f t="shared" si="12"/>
        <v>4</v>
      </c>
    </row>
    <row r="362" spans="2:12" x14ac:dyDescent="0.25">
      <c r="B362" s="149" t="str">
        <f t="shared" si="11"/>
        <v>2TRUYE</v>
      </c>
      <c r="C362" s="149" t="s">
        <v>1478</v>
      </c>
      <c r="D362" s="149" t="s">
        <v>202</v>
      </c>
      <c r="E362" s="149" t="s">
        <v>1479</v>
      </c>
      <c r="F362" s="155">
        <v>25595</v>
      </c>
      <c r="G362" s="155" t="s">
        <v>1480</v>
      </c>
      <c r="H362" s="149">
        <v>2</v>
      </c>
      <c r="I362" s="149">
        <v>0</v>
      </c>
      <c r="J362" s="149">
        <v>0</v>
      </c>
      <c r="K362" s="149" t="s">
        <v>512</v>
      </c>
      <c r="L362" s="150">
        <f t="shared" si="12"/>
        <v>2</v>
      </c>
    </row>
    <row r="363" spans="2:12" x14ac:dyDescent="0.25">
      <c r="B363" s="149" t="str">
        <f t="shared" si="11"/>
        <v>2VACHER</v>
      </c>
      <c r="C363" s="149" t="s">
        <v>282</v>
      </c>
      <c r="D363" s="149" t="s">
        <v>220</v>
      </c>
      <c r="E363" s="149" t="s">
        <v>335</v>
      </c>
      <c r="F363" s="155">
        <v>26551</v>
      </c>
      <c r="G363" s="155" t="s">
        <v>368</v>
      </c>
      <c r="H363" s="149">
        <v>1</v>
      </c>
      <c r="I363" s="149">
        <v>0</v>
      </c>
      <c r="J363" s="149">
        <v>0</v>
      </c>
      <c r="K363" s="149" t="s">
        <v>512</v>
      </c>
      <c r="L363" s="150">
        <f t="shared" si="12"/>
        <v>2</v>
      </c>
    </row>
    <row r="364" spans="2:12" x14ac:dyDescent="0.25">
      <c r="B364" s="149" t="str">
        <f t="shared" si="11"/>
        <v>5VALLER</v>
      </c>
      <c r="C364" s="149" t="s">
        <v>1518</v>
      </c>
      <c r="D364" s="149" t="s">
        <v>81</v>
      </c>
      <c r="E364" s="149" t="s">
        <v>1517</v>
      </c>
      <c r="F364" s="155">
        <v>18528</v>
      </c>
      <c r="G364" s="155" t="s">
        <v>29</v>
      </c>
      <c r="H364" s="149">
        <v>5</v>
      </c>
      <c r="I364" s="149">
        <v>0</v>
      </c>
      <c r="J364" s="149">
        <v>0</v>
      </c>
      <c r="K364" s="149" t="s">
        <v>512</v>
      </c>
      <c r="L364" s="150">
        <f t="shared" si="12"/>
        <v>5</v>
      </c>
    </row>
    <row r="365" spans="2:12" x14ac:dyDescent="0.25">
      <c r="B365" s="149" t="str">
        <f t="shared" si="11"/>
        <v>4VALLERY</v>
      </c>
      <c r="C365" s="149" t="s">
        <v>283</v>
      </c>
      <c r="D365" s="149" t="s">
        <v>284</v>
      </c>
      <c r="E365" s="149" t="s">
        <v>465</v>
      </c>
      <c r="F365" s="155">
        <v>27041</v>
      </c>
      <c r="G365" s="155" t="s">
        <v>39</v>
      </c>
      <c r="H365" s="149">
        <v>4</v>
      </c>
      <c r="I365" s="149">
        <v>0</v>
      </c>
      <c r="J365" s="149">
        <v>0</v>
      </c>
      <c r="K365" s="149" t="s">
        <v>512</v>
      </c>
      <c r="L365" s="150">
        <f t="shared" si="12"/>
        <v>4</v>
      </c>
    </row>
    <row r="366" spans="2:12" x14ac:dyDescent="0.25">
      <c r="B366" s="149" t="str">
        <f t="shared" si="11"/>
        <v>2VALLEZ</v>
      </c>
      <c r="C366" s="149" t="s">
        <v>285</v>
      </c>
      <c r="D366" s="149" t="s">
        <v>286</v>
      </c>
      <c r="E366" s="149" t="s">
        <v>74</v>
      </c>
      <c r="F366" s="155">
        <v>19733</v>
      </c>
      <c r="G366" s="155" t="s">
        <v>75</v>
      </c>
      <c r="H366" s="149">
        <v>2</v>
      </c>
      <c r="I366" s="149">
        <v>0</v>
      </c>
      <c r="J366" s="149">
        <v>0</v>
      </c>
      <c r="K366" s="149" t="s">
        <v>512</v>
      </c>
      <c r="L366" s="150">
        <f t="shared" si="12"/>
        <v>2</v>
      </c>
    </row>
    <row r="367" spans="2:12" x14ac:dyDescent="0.25">
      <c r="B367" s="149" t="str">
        <f t="shared" si="11"/>
        <v>3VAN DER BIEST</v>
      </c>
      <c r="C367" s="149" t="s">
        <v>1398</v>
      </c>
      <c r="D367" s="149" t="s">
        <v>27</v>
      </c>
      <c r="E367" s="149" t="s">
        <v>305</v>
      </c>
      <c r="F367" s="155">
        <v>22329</v>
      </c>
      <c r="G367" s="155" t="s">
        <v>23</v>
      </c>
      <c r="H367" s="149">
        <v>3</v>
      </c>
      <c r="I367" s="149">
        <v>0</v>
      </c>
      <c r="J367" s="149">
        <v>0</v>
      </c>
      <c r="K367" s="149" t="s">
        <v>512</v>
      </c>
      <c r="L367" s="150">
        <f t="shared" si="12"/>
        <v>3</v>
      </c>
    </row>
    <row r="368" spans="2:12" x14ac:dyDescent="0.25">
      <c r="B368" s="149" t="str">
        <f t="shared" si="11"/>
        <v>2VANDAMME</v>
      </c>
      <c r="C368" s="149" t="s">
        <v>287</v>
      </c>
      <c r="D368" s="149" t="s">
        <v>33</v>
      </c>
      <c r="E368" s="149" t="s">
        <v>305</v>
      </c>
      <c r="F368" s="155">
        <v>29707</v>
      </c>
      <c r="G368" s="155" t="s">
        <v>23</v>
      </c>
      <c r="H368" s="149">
        <v>2</v>
      </c>
      <c r="I368" s="149">
        <v>0</v>
      </c>
      <c r="J368" s="149">
        <v>0</v>
      </c>
      <c r="K368" s="149" t="s">
        <v>512</v>
      </c>
      <c r="L368" s="150">
        <f t="shared" si="12"/>
        <v>2</v>
      </c>
    </row>
    <row r="369" spans="2:12" x14ac:dyDescent="0.25">
      <c r="B369" s="149" t="str">
        <f t="shared" si="11"/>
        <v>2VANNIER</v>
      </c>
      <c r="C369" s="149" t="s">
        <v>73</v>
      </c>
      <c r="D369" s="149" t="s">
        <v>37</v>
      </c>
      <c r="E369" s="149" t="s">
        <v>74</v>
      </c>
      <c r="F369" s="155">
        <v>25826</v>
      </c>
      <c r="G369" s="155" t="s">
        <v>75</v>
      </c>
      <c r="H369" s="149">
        <v>2</v>
      </c>
      <c r="I369" s="149">
        <v>0</v>
      </c>
      <c r="J369" s="149">
        <v>0</v>
      </c>
      <c r="K369" s="149" t="s">
        <v>512</v>
      </c>
      <c r="L369" s="150">
        <f t="shared" si="12"/>
        <v>2</v>
      </c>
    </row>
    <row r="370" spans="2:12" x14ac:dyDescent="0.25">
      <c r="B370" s="149" t="str">
        <f t="shared" si="11"/>
        <v>4VAZ</v>
      </c>
      <c r="C370" s="149" t="s">
        <v>288</v>
      </c>
      <c r="D370" s="149" t="s">
        <v>289</v>
      </c>
      <c r="E370" s="149" t="s">
        <v>320</v>
      </c>
      <c r="F370" s="155">
        <v>0</v>
      </c>
      <c r="G370" s="155" t="s">
        <v>23</v>
      </c>
      <c r="H370" s="149">
        <v>4</v>
      </c>
      <c r="I370" s="149">
        <v>0</v>
      </c>
      <c r="J370" s="149">
        <v>0</v>
      </c>
      <c r="K370" s="149" t="s">
        <v>512</v>
      </c>
      <c r="L370" s="150">
        <f t="shared" si="12"/>
        <v>4</v>
      </c>
    </row>
    <row r="371" spans="2:12" x14ac:dyDescent="0.25">
      <c r="B371" s="149" t="str">
        <f t="shared" si="11"/>
        <v>4VEILLET</v>
      </c>
      <c r="C371" s="149" t="s">
        <v>497</v>
      </c>
      <c r="D371" s="149" t="s">
        <v>498</v>
      </c>
      <c r="E371" s="149" t="s">
        <v>309</v>
      </c>
      <c r="F371" s="155">
        <v>21832</v>
      </c>
      <c r="G371" s="155" t="s">
        <v>23</v>
      </c>
      <c r="H371" s="149">
        <v>4</v>
      </c>
      <c r="I371" s="149">
        <v>0</v>
      </c>
      <c r="J371" s="149">
        <v>0</v>
      </c>
      <c r="K371" s="149" t="s">
        <v>512</v>
      </c>
      <c r="L371" s="150">
        <f t="shared" si="12"/>
        <v>4</v>
      </c>
    </row>
    <row r="372" spans="2:12" x14ac:dyDescent="0.25">
      <c r="B372" s="149" t="str">
        <f t="shared" si="11"/>
        <v>2VERGER</v>
      </c>
      <c r="C372" s="149" t="s">
        <v>290</v>
      </c>
      <c r="D372" s="149" t="s">
        <v>291</v>
      </c>
      <c r="E372" s="149" t="s">
        <v>309</v>
      </c>
      <c r="F372" s="155">
        <v>28543</v>
      </c>
      <c r="G372" s="155" t="s">
        <v>23</v>
      </c>
      <c r="H372" s="149">
        <v>2</v>
      </c>
      <c r="I372" s="149">
        <v>0</v>
      </c>
      <c r="J372" s="149">
        <v>0</v>
      </c>
      <c r="K372" s="149" t="s">
        <v>512</v>
      </c>
      <c r="L372" s="150">
        <f t="shared" si="12"/>
        <v>2</v>
      </c>
    </row>
    <row r="373" spans="2:12" x14ac:dyDescent="0.25">
      <c r="B373" s="149" t="str">
        <f t="shared" si="11"/>
        <v>4VERMOREL</v>
      </c>
      <c r="C373" s="149" t="s">
        <v>76</v>
      </c>
      <c r="D373" s="149" t="s">
        <v>24</v>
      </c>
      <c r="E373" s="149" t="s">
        <v>77</v>
      </c>
      <c r="F373" s="155">
        <v>20739</v>
      </c>
      <c r="G373" s="155" t="s">
        <v>39</v>
      </c>
      <c r="H373" s="149">
        <v>4</v>
      </c>
      <c r="I373" s="149">
        <v>0</v>
      </c>
      <c r="J373" s="149">
        <v>0</v>
      </c>
      <c r="K373" s="149" t="s">
        <v>512</v>
      </c>
      <c r="L373" s="150">
        <f t="shared" si="12"/>
        <v>4</v>
      </c>
    </row>
    <row r="374" spans="2:12" x14ac:dyDescent="0.25">
      <c r="B374" s="149" t="str">
        <f t="shared" si="11"/>
        <v>4VERNIE</v>
      </c>
      <c r="C374" s="149" t="s">
        <v>1439</v>
      </c>
      <c r="D374" s="149" t="s">
        <v>59</v>
      </c>
      <c r="E374" s="149" t="s">
        <v>1370</v>
      </c>
      <c r="F374" s="155">
        <v>35016</v>
      </c>
      <c r="G374" s="155" t="s">
        <v>29</v>
      </c>
      <c r="H374" s="149">
        <v>4</v>
      </c>
      <c r="I374" s="149">
        <v>0</v>
      </c>
      <c r="J374" s="149">
        <v>0</v>
      </c>
      <c r="K374" s="149" t="s">
        <v>512</v>
      </c>
      <c r="L374" s="150">
        <f t="shared" si="12"/>
        <v>4</v>
      </c>
    </row>
    <row r="375" spans="2:12" x14ac:dyDescent="0.25">
      <c r="B375" s="149" t="str">
        <f t="shared" si="11"/>
        <v>2VERON</v>
      </c>
      <c r="C375" s="149" t="s">
        <v>1440</v>
      </c>
      <c r="D375" s="149" t="s">
        <v>759</v>
      </c>
      <c r="E375" s="149" t="s">
        <v>1370</v>
      </c>
      <c r="F375" s="155">
        <v>33416</v>
      </c>
      <c r="G375" s="155" t="s">
        <v>29</v>
      </c>
      <c r="H375" s="149">
        <v>1</v>
      </c>
      <c r="I375" s="149">
        <v>0</v>
      </c>
      <c r="J375" s="149">
        <v>0</v>
      </c>
      <c r="K375" s="149" t="s">
        <v>512</v>
      </c>
      <c r="L375" s="150">
        <f t="shared" si="12"/>
        <v>2</v>
      </c>
    </row>
    <row r="376" spans="2:12" x14ac:dyDescent="0.25">
      <c r="B376" s="149" t="str">
        <f t="shared" si="11"/>
        <v>3VEROT</v>
      </c>
      <c r="C376" s="149" t="s">
        <v>1506</v>
      </c>
      <c r="D376" s="149" t="s">
        <v>1507</v>
      </c>
      <c r="E376" s="149" t="s">
        <v>387</v>
      </c>
      <c r="F376" s="155">
        <v>33860</v>
      </c>
      <c r="G376" s="155" t="s">
        <v>35</v>
      </c>
      <c r="H376" s="149">
        <v>3</v>
      </c>
      <c r="I376" s="149">
        <v>0</v>
      </c>
      <c r="J376" s="149">
        <v>0</v>
      </c>
      <c r="K376" s="149" t="s">
        <v>512</v>
      </c>
      <c r="L376" s="150">
        <f t="shared" si="12"/>
        <v>3</v>
      </c>
    </row>
    <row r="377" spans="2:12" x14ac:dyDescent="0.25">
      <c r="B377" s="149" t="str">
        <f t="shared" si="11"/>
        <v>3VIAL</v>
      </c>
      <c r="C377" s="149" t="s">
        <v>1400</v>
      </c>
      <c r="D377" s="149" t="s">
        <v>27</v>
      </c>
      <c r="E377" s="149" t="s">
        <v>77</v>
      </c>
      <c r="F377" s="155">
        <v>24962</v>
      </c>
      <c r="G377" s="155" t="s">
        <v>39</v>
      </c>
      <c r="H377" s="149">
        <v>3</v>
      </c>
      <c r="I377" s="149">
        <v>0</v>
      </c>
      <c r="J377" s="149">
        <v>0</v>
      </c>
      <c r="K377" s="149" t="s">
        <v>512</v>
      </c>
      <c r="L377" s="150">
        <f t="shared" si="12"/>
        <v>3</v>
      </c>
    </row>
    <row r="378" spans="2:12" x14ac:dyDescent="0.25">
      <c r="B378" s="149" t="str">
        <f t="shared" si="11"/>
        <v>2VIANA</v>
      </c>
      <c r="C378" s="149" t="s">
        <v>292</v>
      </c>
      <c r="D378" s="149" t="s">
        <v>17</v>
      </c>
      <c r="E378" s="149" t="s">
        <v>46</v>
      </c>
      <c r="F378" s="155">
        <v>30843</v>
      </c>
      <c r="G378" s="155" t="s">
        <v>29</v>
      </c>
      <c r="H378" s="149">
        <v>1</v>
      </c>
      <c r="I378" s="149">
        <v>0</v>
      </c>
      <c r="J378" s="149">
        <v>0</v>
      </c>
      <c r="K378" s="149" t="s">
        <v>512</v>
      </c>
      <c r="L378" s="150">
        <f t="shared" ref="L378:L398" si="13">IF(H378=1,2,H378)</f>
        <v>2</v>
      </c>
    </row>
    <row r="379" spans="2:12" x14ac:dyDescent="0.25">
      <c r="B379" s="149" t="str">
        <f t="shared" si="11"/>
        <v>4VIOLANO</v>
      </c>
      <c r="C379" s="149" t="s">
        <v>1550</v>
      </c>
      <c r="D379" s="149" t="s">
        <v>608</v>
      </c>
      <c r="E379" s="149" t="s">
        <v>1537</v>
      </c>
      <c r="F379" s="155">
        <v>22415</v>
      </c>
      <c r="G379" s="155" t="s">
        <v>29</v>
      </c>
      <c r="H379" s="149">
        <v>4</v>
      </c>
      <c r="I379" s="149">
        <v>0</v>
      </c>
      <c r="J379" s="149">
        <v>0</v>
      </c>
      <c r="K379" s="149" t="s">
        <v>512</v>
      </c>
      <c r="L379" s="150">
        <f t="shared" si="13"/>
        <v>4</v>
      </c>
    </row>
    <row r="380" spans="2:12" x14ac:dyDescent="0.25">
      <c r="B380" s="149" t="str">
        <f t="shared" si="11"/>
        <v>0</v>
      </c>
      <c r="F380" s="155"/>
      <c r="G380" s="155"/>
      <c r="I380" s="149">
        <v>0</v>
      </c>
      <c r="J380" s="149">
        <v>0</v>
      </c>
      <c r="K380" s="149" t="s">
        <v>512</v>
      </c>
      <c r="L380" s="150">
        <f t="shared" si="13"/>
        <v>0</v>
      </c>
    </row>
    <row r="381" spans="2:12" x14ac:dyDescent="0.25">
      <c r="B381" s="149" t="str">
        <f t="shared" si="11"/>
        <v>0</v>
      </c>
      <c r="F381" s="155"/>
      <c r="G381" s="155"/>
      <c r="I381" s="149">
        <v>0</v>
      </c>
      <c r="J381" s="149">
        <v>0</v>
      </c>
      <c r="K381" s="149" t="s">
        <v>512</v>
      </c>
      <c r="L381" s="150">
        <f t="shared" si="13"/>
        <v>0</v>
      </c>
    </row>
    <row r="382" spans="2:12" x14ac:dyDescent="0.25">
      <c r="B382" s="149" t="str">
        <f t="shared" si="11"/>
        <v>0</v>
      </c>
      <c r="F382" s="155"/>
      <c r="G382" s="155"/>
      <c r="I382" s="149">
        <v>0</v>
      </c>
      <c r="J382" s="149">
        <v>0</v>
      </c>
      <c r="K382" s="149" t="s">
        <v>512</v>
      </c>
      <c r="L382" s="150">
        <f t="shared" si="13"/>
        <v>0</v>
      </c>
    </row>
    <row r="383" spans="2:12" x14ac:dyDescent="0.25">
      <c r="B383" s="149" t="str">
        <f t="shared" si="11"/>
        <v>0</v>
      </c>
      <c r="F383" s="155"/>
      <c r="G383" s="155"/>
      <c r="I383" s="149">
        <v>0</v>
      </c>
      <c r="J383" s="149">
        <v>0</v>
      </c>
      <c r="K383" s="149" t="s">
        <v>512</v>
      </c>
      <c r="L383" s="150">
        <f t="shared" si="13"/>
        <v>0</v>
      </c>
    </row>
    <row r="384" spans="2:12" x14ac:dyDescent="0.25">
      <c r="B384" s="149" t="str">
        <f t="shared" si="11"/>
        <v>0</v>
      </c>
      <c r="F384" s="155"/>
      <c r="G384" s="155"/>
      <c r="I384" s="149">
        <v>0</v>
      </c>
      <c r="J384" s="149">
        <v>0</v>
      </c>
      <c r="K384" s="149" t="s">
        <v>512</v>
      </c>
      <c r="L384" s="150">
        <f t="shared" si="13"/>
        <v>0</v>
      </c>
    </row>
    <row r="385" spans="1:12" x14ac:dyDescent="0.25">
      <c r="B385" s="149" t="str">
        <f t="shared" si="11"/>
        <v>0</v>
      </c>
      <c r="F385" s="155"/>
      <c r="G385" s="155"/>
      <c r="I385" s="149">
        <v>0</v>
      </c>
      <c r="J385" s="149">
        <v>0</v>
      </c>
      <c r="K385" s="149" t="s">
        <v>512</v>
      </c>
      <c r="L385" s="150">
        <f t="shared" si="13"/>
        <v>0</v>
      </c>
    </row>
    <row r="386" spans="1:12" x14ac:dyDescent="0.25">
      <c r="B386" s="149" t="str">
        <f t="shared" si="11"/>
        <v>0</v>
      </c>
      <c r="F386" s="155"/>
      <c r="G386" s="155"/>
      <c r="I386" s="149">
        <v>0</v>
      </c>
      <c r="J386" s="149">
        <v>0</v>
      </c>
      <c r="K386" s="149" t="s">
        <v>512</v>
      </c>
      <c r="L386" s="150">
        <f t="shared" si="13"/>
        <v>0</v>
      </c>
    </row>
    <row r="387" spans="1:12" x14ac:dyDescent="0.25">
      <c r="B387" s="149" t="str">
        <f t="shared" ref="B387:B398" si="14">CONCATENATE(L387,C387)</f>
        <v>0</v>
      </c>
      <c r="F387" s="155"/>
      <c r="I387" s="149">
        <v>0</v>
      </c>
      <c r="J387" s="149">
        <v>0</v>
      </c>
      <c r="K387" s="149" t="s">
        <v>512</v>
      </c>
      <c r="L387" s="150">
        <f t="shared" si="13"/>
        <v>0</v>
      </c>
    </row>
    <row r="388" spans="1:12" x14ac:dyDescent="0.25">
      <c r="B388" s="149" t="str">
        <f t="shared" si="14"/>
        <v>0</v>
      </c>
      <c r="F388" s="155"/>
      <c r="I388" s="149">
        <v>0</v>
      </c>
      <c r="J388" s="149">
        <v>0</v>
      </c>
      <c r="K388" s="149" t="s">
        <v>512</v>
      </c>
      <c r="L388" s="150">
        <f t="shared" si="13"/>
        <v>0</v>
      </c>
    </row>
    <row r="389" spans="1:12" x14ac:dyDescent="0.25">
      <c r="B389" s="149" t="str">
        <f t="shared" si="14"/>
        <v>0</v>
      </c>
      <c r="F389" s="155"/>
      <c r="I389" s="149">
        <v>0</v>
      </c>
      <c r="J389" s="149">
        <v>0</v>
      </c>
      <c r="K389" s="149" t="s">
        <v>512</v>
      </c>
      <c r="L389" s="150">
        <f t="shared" si="13"/>
        <v>0</v>
      </c>
    </row>
    <row r="390" spans="1:12" x14ac:dyDescent="0.25">
      <c r="B390" s="149" t="str">
        <f t="shared" si="14"/>
        <v>0</v>
      </c>
      <c r="F390" s="155"/>
      <c r="I390" s="149">
        <v>0</v>
      </c>
      <c r="J390" s="149">
        <v>0</v>
      </c>
      <c r="K390" s="149" t="s">
        <v>512</v>
      </c>
      <c r="L390" s="150">
        <f t="shared" si="13"/>
        <v>0</v>
      </c>
    </row>
    <row r="391" spans="1:12" x14ac:dyDescent="0.25">
      <c r="B391" s="149" t="str">
        <f t="shared" si="14"/>
        <v>0</v>
      </c>
      <c r="F391" s="155"/>
      <c r="I391" s="149">
        <v>0</v>
      </c>
      <c r="J391" s="149">
        <v>0</v>
      </c>
      <c r="K391" s="149" t="s">
        <v>512</v>
      </c>
      <c r="L391" s="150">
        <f t="shared" si="13"/>
        <v>0</v>
      </c>
    </row>
    <row r="392" spans="1:12" x14ac:dyDescent="0.25">
      <c r="B392" s="149" t="str">
        <f t="shared" si="14"/>
        <v>0</v>
      </c>
      <c r="F392" s="155"/>
      <c r="I392" s="149">
        <v>0</v>
      </c>
      <c r="J392" s="149">
        <v>0</v>
      </c>
      <c r="K392" s="149" t="s">
        <v>512</v>
      </c>
      <c r="L392" s="150">
        <f t="shared" si="13"/>
        <v>0</v>
      </c>
    </row>
    <row r="393" spans="1:12" x14ac:dyDescent="0.25">
      <c r="B393" s="149" t="str">
        <f t="shared" si="14"/>
        <v>0</v>
      </c>
      <c r="F393" s="155"/>
      <c r="I393" s="149">
        <v>0</v>
      </c>
      <c r="J393" s="149">
        <v>0</v>
      </c>
      <c r="K393" s="149" t="s">
        <v>512</v>
      </c>
      <c r="L393" s="150">
        <f t="shared" si="13"/>
        <v>0</v>
      </c>
    </row>
    <row r="394" spans="1:12" x14ac:dyDescent="0.25">
      <c r="B394" s="149" t="str">
        <f t="shared" si="14"/>
        <v>0</v>
      </c>
      <c r="F394" s="155"/>
      <c r="I394" s="149">
        <v>0</v>
      </c>
      <c r="J394" s="149">
        <v>0</v>
      </c>
      <c r="K394" s="149" t="s">
        <v>512</v>
      </c>
      <c r="L394" s="150">
        <f t="shared" si="13"/>
        <v>0</v>
      </c>
    </row>
    <row r="395" spans="1:12" x14ac:dyDescent="0.25">
      <c r="B395" s="149" t="str">
        <f t="shared" si="14"/>
        <v>0</v>
      </c>
      <c r="F395" s="155"/>
      <c r="I395" s="149">
        <v>0</v>
      </c>
      <c r="J395" s="149">
        <v>0</v>
      </c>
      <c r="K395" s="149" t="s">
        <v>512</v>
      </c>
      <c r="L395" s="150">
        <f t="shared" si="13"/>
        <v>0</v>
      </c>
    </row>
    <row r="396" spans="1:12" x14ac:dyDescent="0.25">
      <c r="B396" s="149" t="str">
        <f t="shared" si="14"/>
        <v>0</v>
      </c>
      <c r="F396" s="155"/>
      <c r="I396" s="149">
        <v>0</v>
      </c>
      <c r="J396" s="149">
        <v>0</v>
      </c>
      <c r="K396" s="149" t="s">
        <v>512</v>
      </c>
      <c r="L396" s="150">
        <f t="shared" si="13"/>
        <v>0</v>
      </c>
    </row>
    <row r="397" spans="1:12" x14ac:dyDescent="0.25">
      <c r="B397" s="149" t="str">
        <f t="shared" si="14"/>
        <v>0</v>
      </c>
      <c r="F397" s="155"/>
      <c r="I397" s="149">
        <v>0</v>
      </c>
      <c r="J397" s="149">
        <v>0</v>
      </c>
      <c r="K397" s="149" t="s">
        <v>512</v>
      </c>
      <c r="L397" s="150">
        <f>IF(H397=1,2,H397)</f>
        <v>0</v>
      </c>
    </row>
    <row r="398" spans="1:12" x14ac:dyDescent="0.25">
      <c r="B398" s="149" t="str">
        <f t="shared" si="14"/>
        <v>0</v>
      </c>
      <c r="F398" s="155"/>
      <c r="I398" s="149">
        <v>0</v>
      </c>
      <c r="J398" s="149">
        <v>0</v>
      </c>
      <c r="K398" s="149" t="s">
        <v>512</v>
      </c>
      <c r="L398" s="150">
        <f t="shared" si="13"/>
        <v>0</v>
      </c>
    </row>
    <row r="399" spans="1:12" x14ac:dyDescent="0.25">
      <c r="A399" s="224"/>
      <c r="B399" s="224"/>
      <c r="C399" s="224"/>
      <c r="D399" s="224"/>
      <c r="E399" s="224"/>
      <c r="F399" s="225"/>
      <c r="G399" s="224"/>
      <c r="H399" s="224"/>
      <c r="I399" s="224"/>
      <c r="J399" s="224"/>
      <c r="K399" s="224"/>
      <c r="L399" s="226"/>
    </row>
    <row r="400" spans="1:12" x14ac:dyDescent="0.25">
      <c r="A400" s="224"/>
      <c r="B400" s="224"/>
      <c r="C400" s="224"/>
      <c r="D400" s="224"/>
      <c r="E400" s="224"/>
      <c r="F400" s="228"/>
      <c r="G400" s="224"/>
      <c r="H400" s="224"/>
      <c r="I400" s="224"/>
      <c r="J400" s="224"/>
      <c r="K400" s="224"/>
      <c r="L400" s="226"/>
    </row>
    <row r="401" spans="2:12" x14ac:dyDescent="0.25">
      <c r="B401" s="149" t="str">
        <f t="shared" ref="B401:B464" si="15">CONCATENATE(L401,C401)</f>
        <v>5AMILAIN</v>
      </c>
      <c r="C401" s="64" t="s">
        <v>549</v>
      </c>
      <c r="D401" s="64" t="s">
        <v>33</v>
      </c>
      <c r="E401" s="64" t="s">
        <v>519</v>
      </c>
      <c r="F401" s="350">
        <v>17570</v>
      </c>
      <c r="G401" s="351">
        <v>71</v>
      </c>
      <c r="H401" s="351">
        <v>5</v>
      </c>
      <c r="I401" s="150">
        <f t="shared" ref="I401:I464" si="16">IF(H401="F","F",0)</f>
        <v>0</v>
      </c>
      <c r="J401" s="150">
        <f t="shared" ref="J401:J464" si="17">IF(H401="M","M",0)</f>
        <v>0</v>
      </c>
      <c r="K401" s="151">
        <v>0</v>
      </c>
      <c r="L401" s="150">
        <f t="shared" ref="L401:L464" si="18">IF(H401=1,2,IF(H401="F",7,IF(H401="M",7,H401)))</f>
        <v>5</v>
      </c>
    </row>
    <row r="402" spans="2:12" x14ac:dyDescent="0.25">
      <c r="B402" s="149" t="str">
        <f t="shared" si="15"/>
        <v>2AMOUR</v>
      </c>
      <c r="C402" s="64" t="s">
        <v>550</v>
      </c>
      <c r="D402" s="64" t="s">
        <v>551</v>
      </c>
      <c r="E402" s="64" t="s">
        <v>520</v>
      </c>
      <c r="F402" s="350">
        <v>32163</v>
      </c>
      <c r="G402" s="351">
        <v>71</v>
      </c>
      <c r="H402" s="351">
        <v>2</v>
      </c>
      <c r="I402" s="150">
        <f t="shared" si="16"/>
        <v>0</v>
      </c>
      <c r="J402" s="150">
        <f t="shared" si="17"/>
        <v>0</v>
      </c>
      <c r="K402" s="151">
        <v>0</v>
      </c>
      <c r="L402" s="150">
        <f t="shared" si="18"/>
        <v>2</v>
      </c>
    </row>
    <row r="403" spans="2:12" x14ac:dyDescent="0.25">
      <c r="B403" s="149" t="str">
        <f t="shared" si="15"/>
        <v>5AMPS</v>
      </c>
      <c r="C403" s="64" t="s">
        <v>552</v>
      </c>
      <c r="D403" s="64" t="s">
        <v>151</v>
      </c>
      <c r="E403" s="64" t="s">
        <v>520</v>
      </c>
      <c r="F403" s="350">
        <v>22045</v>
      </c>
      <c r="G403" s="351">
        <v>71</v>
      </c>
      <c r="H403" s="351">
        <v>5</v>
      </c>
      <c r="I403" s="150">
        <f t="shared" si="16"/>
        <v>0</v>
      </c>
      <c r="J403" s="150">
        <f t="shared" si="17"/>
        <v>0</v>
      </c>
      <c r="K403" s="151">
        <v>0</v>
      </c>
      <c r="L403" s="150">
        <f t="shared" si="18"/>
        <v>5</v>
      </c>
    </row>
    <row r="404" spans="2:12" x14ac:dyDescent="0.25">
      <c r="B404" s="149" t="str">
        <f t="shared" si="15"/>
        <v>6ANDRE</v>
      </c>
      <c r="C404" s="64" t="s">
        <v>553</v>
      </c>
      <c r="D404" s="64" t="s">
        <v>33</v>
      </c>
      <c r="E404" s="64" t="s">
        <v>521</v>
      </c>
      <c r="F404" s="350">
        <v>17955</v>
      </c>
      <c r="G404" s="351">
        <v>71</v>
      </c>
      <c r="H404" s="351">
        <v>6</v>
      </c>
      <c r="I404" s="150">
        <f t="shared" si="16"/>
        <v>0</v>
      </c>
      <c r="J404" s="150">
        <f t="shared" si="17"/>
        <v>0</v>
      </c>
      <c r="K404" s="151">
        <v>0</v>
      </c>
      <c r="L404" s="150">
        <f t="shared" si="18"/>
        <v>6</v>
      </c>
    </row>
    <row r="405" spans="2:12" x14ac:dyDescent="0.25">
      <c r="B405" s="149" t="str">
        <f t="shared" si="15"/>
        <v>5ANDRE</v>
      </c>
      <c r="C405" s="64" t="s">
        <v>553</v>
      </c>
      <c r="D405" s="64" t="s">
        <v>209</v>
      </c>
      <c r="E405" s="64" t="s">
        <v>520</v>
      </c>
      <c r="F405" s="350">
        <v>20043</v>
      </c>
      <c r="G405" s="351">
        <v>71</v>
      </c>
      <c r="H405" s="351">
        <v>5</v>
      </c>
      <c r="I405" s="150">
        <f t="shared" si="16"/>
        <v>0</v>
      </c>
      <c r="J405" s="150">
        <f t="shared" si="17"/>
        <v>0</v>
      </c>
      <c r="K405" s="151">
        <v>0</v>
      </c>
      <c r="L405" s="150">
        <f t="shared" si="18"/>
        <v>5</v>
      </c>
    </row>
    <row r="406" spans="2:12" x14ac:dyDescent="0.25">
      <c r="B406" s="149" t="str">
        <f t="shared" si="15"/>
        <v>5ANDRE</v>
      </c>
      <c r="C406" s="64" t="s">
        <v>553</v>
      </c>
      <c r="D406" s="64" t="s">
        <v>554</v>
      </c>
      <c r="E406" s="64" t="s">
        <v>519</v>
      </c>
      <c r="F406" s="350">
        <v>18818</v>
      </c>
      <c r="G406" s="351">
        <v>71</v>
      </c>
      <c r="H406" s="351">
        <v>5</v>
      </c>
      <c r="I406" s="150">
        <f t="shared" si="16"/>
        <v>0</v>
      </c>
      <c r="J406" s="150">
        <f t="shared" si="17"/>
        <v>0</v>
      </c>
      <c r="K406" s="151">
        <v>0</v>
      </c>
      <c r="L406" s="150">
        <f t="shared" si="18"/>
        <v>5</v>
      </c>
    </row>
    <row r="407" spans="2:12" x14ac:dyDescent="0.25">
      <c r="B407" s="149" t="str">
        <f t="shared" si="15"/>
        <v>7ANDRE</v>
      </c>
      <c r="C407" s="64" t="s">
        <v>553</v>
      </c>
      <c r="D407" s="64" t="s">
        <v>555</v>
      </c>
      <c r="E407" s="64" t="s">
        <v>521</v>
      </c>
      <c r="F407" s="350">
        <v>18647</v>
      </c>
      <c r="G407" s="351">
        <v>71</v>
      </c>
      <c r="H407" s="351" t="s">
        <v>14</v>
      </c>
      <c r="I407" s="150" t="str">
        <f t="shared" si="16"/>
        <v>F</v>
      </c>
      <c r="J407" s="150">
        <f t="shared" si="17"/>
        <v>0</v>
      </c>
      <c r="K407" s="151">
        <v>0</v>
      </c>
      <c r="L407" s="150">
        <f t="shared" si="18"/>
        <v>7</v>
      </c>
    </row>
    <row r="408" spans="2:12" x14ac:dyDescent="0.25">
      <c r="B408" s="149" t="str">
        <f t="shared" si="15"/>
        <v>6ANTOINAT</v>
      </c>
      <c r="C408" s="64" t="s">
        <v>556</v>
      </c>
      <c r="D408" s="64" t="s">
        <v>18</v>
      </c>
      <c r="E408" s="64" t="s">
        <v>523</v>
      </c>
      <c r="F408" s="350">
        <v>21539</v>
      </c>
      <c r="G408" s="351">
        <v>71</v>
      </c>
      <c r="H408" s="351">
        <v>6</v>
      </c>
      <c r="I408" s="150">
        <f t="shared" si="16"/>
        <v>0</v>
      </c>
      <c r="J408" s="150">
        <f t="shared" si="17"/>
        <v>0</v>
      </c>
      <c r="K408" s="151">
        <v>0</v>
      </c>
      <c r="L408" s="150">
        <f t="shared" si="18"/>
        <v>6</v>
      </c>
    </row>
    <row r="409" spans="2:12" x14ac:dyDescent="0.25">
      <c r="B409" s="149" t="str">
        <f t="shared" si="15"/>
        <v>4ARNAUD</v>
      </c>
      <c r="C409" s="64" t="s">
        <v>557</v>
      </c>
      <c r="D409" s="64" t="s">
        <v>115</v>
      </c>
      <c r="E409" s="64" t="s">
        <v>523</v>
      </c>
      <c r="F409" s="350">
        <v>29221</v>
      </c>
      <c r="G409" s="351">
        <v>71</v>
      </c>
      <c r="H409" s="351">
        <v>4</v>
      </c>
      <c r="I409" s="150">
        <f t="shared" si="16"/>
        <v>0</v>
      </c>
      <c r="J409" s="150">
        <f t="shared" si="17"/>
        <v>0</v>
      </c>
      <c r="K409" s="151">
        <v>0</v>
      </c>
      <c r="L409" s="150">
        <f t="shared" si="18"/>
        <v>4</v>
      </c>
    </row>
    <row r="410" spans="2:12" x14ac:dyDescent="0.25">
      <c r="B410" s="149" t="str">
        <f t="shared" si="15"/>
        <v>3AROLES</v>
      </c>
      <c r="C410" s="64" t="s">
        <v>558</v>
      </c>
      <c r="D410" s="64" t="s">
        <v>158</v>
      </c>
      <c r="E410" s="64" t="s">
        <v>518</v>
      </c>
      <c r="F410" s="350">
        <v>20661</v>
      </c>
      <c r="G410" s="351">
        <v>71</v>
      </c>
      <c r="H410" s="351">
        <v>3</v>
      </c>
      <c r="I410" s="150">
        <f t="shared" si="16"/>
        <v>0</v>
      </c>
      <c r="J410" s="150">
        <f t="shared" si="17"/>
        <v>0</v>
      </c>
      <c r="K410" s="151">
        <v>0</v>
      </c>
      <c r="L410" s="150">
        <f t="shared" si="18"/>
        <v>3</v>
      </c>
    </row>
    <row r="411" spans="2:12" x14ac:dyDescent="0.25">
      <c r="B411" s="149" t="str">
        <f t="shared" si="15"/>
        <v>6ASDRUBAL</v>
      </c>
      <c r="C411" s="64" t="s">
        <v>560</v>
      </c>
      <c r="D411" s="64" t="s">
        <v>190</v>
      </c>
      <c r="E411" s="64" t="s">
        <v>525</v>
      </c>
      <c r="F411" s="350">
        <v>18783</v>
      </c>
      <c r="G411" s="351">
        <v>71</v>
      </c>
      <c r="H411" s="351">
        <v>6</v>
      </c>
      <c r="I411" s="150">
        <f t="shared" si="16"/>
        <v>0</v>
      </c>
      <c r="J411" s="150">
        <f t="shared" si="17"/>
        <v>0</v>
      </c>
      <c r="K411" s="151">
        <v>0</v>
      </c>
      <c r="L411" s="150">
        <f t="shared" si="18"/>
        <v>6</v>
      </c>
    </row>
    <row r="412" spans="2:12" x14ac:dyDescent="0.25">
      <c r="B412" s="149" t="str">
        <f t="shared" si="15"/>
        <v>6AUBERIVE</v>
      </c>
      <c r="C412" s="64" t="s">
        <v>561</v>
      </c>
      <c r="D412" s="64" t="s">
        <v>341</v>
      </c>
      <c r="E412" s="64" t="s">
        <v>516</v>
      </c>
      <c r="F412" s="350">
        <v>19049</v>
      </c>
      <c r="G412" s="351">
        <v>71</v>
      </c>
      <c r="H412" s="351">
        <v>6</v>
      </c>
      <c r="I412" s="150">
        <f t="shared" si="16"/>
        <v>0</v>
      </c>
      <c r="J412" s="150">
        <f t="shared" si="17"/>
        <v>0</v>
      </c>
      <c r="K412" s="151">
        <v>0</v>
      </c>
      <c r="L412" s="150">
        <f t="shared" si="18"/>
        <v>6</v>
      </c>
    </row>
    <row r="413" spans="2:12" x14ac:dyDescent="0.25">
      <c r="B413" s="149" t="str">
        <f t="shared" si="15"/>
        <v>7AUCLERC</v>
      </c>
      <c r="C413" s="64" t="s">
        <v>562</v>
      </c>
      <c r="D413" s="64" t="s">
        <v>563</v>
      </c>
      <c r="E413" s="64" t="s">
        <v>526</v>
      </c>
      <c r="F413" s="350">
        <v>27247</v>
      </c>
      <c r="G413" s="351">
        <v>71</v>
      </c>
      <c r="H413" s="351" t="s">
        <v>14</v>
      </c>
      <c r="I413" s="150" t="str">
        <f t="shared" si="16"/>
        <v>F</v>
      </c>
      <c r="J413" s="150">
        <f t="shared" si="17"/>
        <v>0</v>
      </c>
      <c r="K413" s="151">
        <v>0</v>
      </c>
      <c r="L413" s="150">
        <f t="shared" si="18"/>
        <v>7</v>
      </c>
    </row>
    <row r="414" spans="2:12" x14ac:dyDescent="0.25">
      <c r="B414" s="149" t="str">
        <f t="shared" si="15"/>
        <v>4AUCLERC</v>
      </c>
      <c r="C414" s="64" t="s">
        <v>562</v>
      </c>
      <c r="D414" s="64" t="s">
        <v>564</v>
      </c>
      <c r="E414" s="64" t="s">
        <v>526</v>
      </c>
      <c r="F414" s="350">
        <v>36101</v>
      </c>
      <c r="G414" s="351">
        <v>71</v>
      </c>
      <c r="H414" s="351">
        <v>4</v>
      </c>
      <c r="I414" s="150">
        <f t="shared" si="16"/>
        <v>0</v>
      </c>
      <c r="J414" s="150">
        <f t="shared" si="17"/>
        <v>0</v>
      </c>
      <c r="K414" s="151">
        <v>0</v>
      </c>
      <c r="L414" s="150">
        <f t="shared" si="18"/>
        <v>4</v>
      </c>
    </row>
    <row r="415" spans="2:12" x14ac:dyDescent="0.25">
      <c r="B415" s="149" t="str">
        <f t="shared" si="15"/>
        <v>2AUCLERC</v>
      </c>
      <c r="C415" s="64" t="s">
        <v>562</v>
      </c>
      <c r="D415" s="64" t="s">
        <v>27</v>
      </c>
      <c r="E415" s="64" t="s">
        <v>526</v>
      </c>
      <c r="F415" s="350">
        <v>26461</v>
      </c>
      <c r="G415" s="351">
        <v>71</v>
      </c>
      <c r="H415" s="351">
        <v>2</v>
      </c>
      <c r="I415" s="150">
        <f t="shared" si="16"/>
        <v>0</v>
      </c>
      <c r="J415" s="150">
        <f t="shared" si="17"/>
        <v>0</v>
      </c>
      <c r="K415" s="151">
        <v>0</v>
      </c>
      <c r="L415" s="150">
        <f t="shared" si="18"/>
        <v>2</v>
      </c>
    </row>
    <row r="416" spans="2:12" x14ac:dyDescent="0.25">
      <c r="B416" s="149" t="str">
        <f t="shared" si="15"/>
        <v>6AUFFRAY</v>
      </c>
      <c r="C416" s="64" t="s">
        <v>565</v>
      </c>
      <c r="D416" s="64" t="s">
        <v>61</v>
      </c>
      <c r="E416" s="64" t="s">
        <v>520</v>
      </c>
      <c r="F416" s="350">
        <v>18874</v>
      </c>
      <c r="G416" s="351">
        <v>71</v>
      </c>
      <c r="H416" s="351">
        <v>6</v>
      </c>
      <c r="I416" s="150">
        <f t="shared" si="16"/>
        <v>0</v>
      </c>
      <c r="J416" s="150">
        <f t="shared" si="17"/>
        <v>0</v>
      </c>
      <c r="K416" s="151">
        <v>0</v>
      </c>
      <c r="L416" s="150">
        <f t="shared" si="18"/>
        <v>6</v>
      </c>
    </row>
    <row r="417" spans="2:12" x14ac:dyDescent="0.25">
      <c r="B417" s="149" t="str">
        <f t="shared" si="15"/>
        <v>3AURENGE</v>
      </c>
      <c r="C417" s="64" t="s">
        <v>566</v>
      </c>
      <c r="D417" s="64" t="s">
        <v>171</v>
      </c>
      <c r="E417" s="64" t="s">
        <v>528</v>
      </c>
      <c r="F417" s="350">
        <v>22904</v>
      </c>
      <c r="G417" s="351">
        <v>71</v>
      </c>
      <c r="H417" s="351">
        <v>3</v>
      </c>
      <c r="I417" s="150">
        <f t="shared" si="16"/>
        <v>0</v>
      </c>
      <c r="J417" s="150">
        <f t="shared" si="17"/>
        <v>0</v>
      </c>
      <c r="K417" s="151">
        <v>0</v>
      </c>
      <c r="L417" s="150">
        <f t="shared" si="18"/>
        <v>3</v>
      </c>
    </row>
    <row r="418" spans="2:12" x14ac:dyDescent="0.25">
      <c r="B418" s="149" t="str">
        <f t="shared" si="15"/>
        <v>3AUSTIN</v>
      </c>
      <c r="C418" s="64" t="s">
        <v>567</v>
      </c>
      <c r="D418" s="64" t="s">
        <v>260</v>
      </c>
      <c r="E418" s="64" t="s">
        <v>518</v>
      </c>
      <c r="F418" s="350">
        <v>34807</v>
      </c>
      <c r="G418" s="351">
        <v>71</v>
      </c>
      <c r="H418" s="351">
        <v>3</v>
      </c>
      <c r="I418" s="150">
        <f t="shared" si="16"/>
        <v>0</v>
      </c>
      <c r="J418" s="150">
        <f t="shared" si="17"/>
        <v>0</v>
      </c>
      <c r="K418" s="151">
        <v>0</v>
      </c>
      <c r="L418" s="150">
        <f t="shared" si="18"/>
        <v>3</v>
      </c>
    </row>
    <row r="419" spans="2:12" x14ac:dyDescent="0.25">
      <c r="B419" s="149" t="str">
        <f t="shared" si="15"/>
        <v>2AUSTIN</v>
      </c>
      <c r="C419" s="64" t="s">
        <v>567</v>
      </c>
      <c r="D419" s="64" t="s">
        <v>568</v>
      </c>
      <c r="E419" s="64" t="s">
        <v>518</v>
      </c>
      <c r="F419" s="350">
        <v>35272</v>
      </c>
      <c r="G419" s="351">
        <v>71</v>
      </c>
      <c r="H419" s="351">
        <v>1</v>
      </c>
      <c r="I419" s="150">
        <f t="shared" si="16"/>
        <v>0</v>
      </c>
      <c r="J419" s="150">
        <f t="shared" si="17"/>
        <v>0</v>
      </c>
      <c r="K419" s="151">
        <v>0</v>
      </c>
      <c r="L419" s="150">
        <f t="shared" si="18"/>
        <v>2</v>
      </c>
    </row>
    <row r="420" spans="2:12" x14ac:dyDescent="0.25">
      <c r="B420" s="149" t="str">
        <f t="shared" si="15"/>
        <v>4AUSTIN</v>
      </c>
      <c r="C420" s="64" t="s">
        <v>567</v>
      </c>
      <c r="D420" s="64" t="s">
        <v>202</v>
      </c>
      <c r="E420" s="64" t="s">
        <v>518</v>
      </c>
      <c r="F420" s="350">
        <v>23476</v>
      </c>
      <c r="G420" s="351">
        <v>71</v>
      </c>
      <c r="H420" s="351">
        <v>4</v>
      </c>
      <c r="I420" s="150">
        <f t="shared" si="16"/>
        <v>0</v>
      </c>
      <c r="J420" s="150">
        <f t="shared" si="17"/>
        <v>0</v>
      </c>
      <c r="K420" s="151">
        <v>0</v>
      </c>
      <c r="L420" s="150">
        <f t="shared" si="18"/>
        <v>4</v>
      </c>
    </row>
    <row r="421" spans="2:12" x14ac:dyDescent="0.25">
      <c r="B421" s="149" t="str">
        <f t="shared" si="15"/>
        <v>3AZAIS</v>
      </c>
      <c r="C421" s="64" t="s">
        <v>1319</v>
      </c>
      <c r="D421" s="64" t="s">
        <v>107</v>
      </c>
      <c r="E421" s="64" t="s">
        <v>529</v>
      </c>
      <c r="F421" s="350">
        <v>23648</v>
      </c>
      <c r="G421" s="351">
        <v>71</v>
      </c>
      <c r="H421" s="351">
        <v>3</v>
      </c>
      <c r="I421" s="150">
        <f t="shared" si="16"/>
        <v>0</v>
      </c>
      <c r="J421" s="150">
        <f t="shared" si="17"/>
        <v>0</v>
      </c>
      <c r="K421" s="151">
        <v>0</v>
      </c>
      <c r="L421" s="150">
        <f t="shared" si="18"/>
        <v>3</v>
      </c>
    </row>
    <row r="422" spans="2:12" x14ac:dyDescent="0.25">
      <c r="B422" s="149" t="str">
        <f t="shared" si="15"/>
        <v>6BADOUX</v>
      </c>
      <c r="C422" s="64" t="s">
        <v>569</v>
      </c>
      <c r="D422" s="64" t="s">
        <v>570</v>
      </c>
      <c r="E422" s="64" t="s">
        <v>521</v>
      </c>
      <c r="F422" s="350">
        <v>15166</v>
      </c>
      <c r="G422" s="351">
        <v>71</v>
      </c>
      <c r="H422" s="351">
        <v>6</v>
      </c>
      <c r="I422" s="150">
        <f t="shared" si="16"/>
        <v>0</v>
      </c>
      <c r="J422" s="150">
        <f t="shared" si="17"/>
        <v>0</v>
      </c>
      <c r="K422" s="151">
        <v>0</v>
      </c>
      <c r="L422" s="150">
        <f t="shared" si="18"/>
        <v>6</v>
      </c>
    </row>
    <row r="423" spans="2:12" x14ac:dyDescent="0.25">
      <c r="B423" s="149" t="str">
        <f t="shared" si="15"/>
        <v>2BAGGETTO</v>
      </c>
      <c r="C423" s="64" t="s">
        <v>571</v>
      </c>
      <c r="D423" s="64" t="s">
        <v>107</v>
      </c>
      <c r="E423" s="64" t="s">
        <v>530</v>
      </c>
      <c r="F423" s="350">
        <v>22894</v>
      </c>
      <c r="G423" s="351">
        <v>71</v>
      </c>
      <c r="H423" s="351">
        <v>2</v>
      </c>
      <c r="I423" s="150">
        <f t="shared" si="16"/>
        <v>0</v>
      </c>
      <c r="J423" s="150">
        <f t="shared" si="17"/>
        <v>0</v>
      </c>
      <c r="K423" s="151">
        <v>0</v>
      </c>
      <c r="L423" s="150">
        <f t="shared" si="18"/>
        <v>2</v>
      </c>
    </row>
    <row r="424" spans="2:12" x14ac:dyDescent="0.25">
      <c r="B424" s="149" t="str">
        <f t="shared" si="15"/>
        <v>4BAILLARD</v>
      </c>
      <c r="C424" s="64" t="s">
        <v>572</v>
      </c>
      <c r="D424" s="64" t="s">
        <v>219</v>
      </c>
      <c r="E424" s="64" t="s">
        <v>531</v>
      </c>
      <c r="F424" s="350">
        <v>26555</v>
      </c>
      <c r="G424" s="351">
        <v>71</v>
      </c>
      <c r="H424" s="351">
        <v>4</v>
      </c>
      <c r="I424" s="150">
        <f t="shared" si="16"/>
        <v>0</v>
      </c>
      <c r="J424" s="150">
        <f t="shared" si="17"/>
        <v>0</v>
      </c>
      <c r="K424" s="151">
        <v>0</v>
      </c>
      <c r="L424" s="150">
        <f t="shared" si="18"/>
        <v>4</v>
      </c>
    </row>
    <row r="425" spans="2:12" x14ac:dyDescent="0.25">
      <c r="B425" s="149" t="str">
        <f t="shared" si="15"/>
        <v>3BAILLY</v>
      </c>
      <c r="C425" s="64" t="s">
        <v>573</v>
      </c>
      <c r="D425" s="64" t="s">
        <v>115</v>
      </c>
      <c r="E425" s="64" t="s">
        <v>523</v>
      </c>
      <c r="F425" s="350">
        <v>26013</v>
      </c>
      <c r="G425" s="351">
        <v>71</v>
      </c>
      <c r="H425" s="351">
        <v>3</v>
      </c>
      <c r="I425" s="150">
        <f t="shared" si="16"/>
        <v>0</v>
      </c>
      <c r="J425" s="150">
        <f t="shared" si="17"/>
        <v>0</v>
      </c>
      <c r="K425" s="151">
        <v>0</v>
      </c>
      <c r="L425" s="150">
        <f t="shared" si="18"/>
        <v>3</v>
      </c>
    </row>
    <row r="426" spans="2:12" x14ac:dyDescent="0.25">
      <c r="B426" s="149" t="str">
        <f t="shared" si="15"/>
        <v>4BALLIGAND</v>
      </c>
      <c r="C426" s="64" t="s">
        <v>574</v>
      </c>
      <c r="D426" s="64" t="s">
        <v>192</v>
      </c>
      <c r="E426" s="64" t="s">
        <v>532</v>
      </c>
      <c r="F426" s="350">
        <v>26180</v>
      </c>
      <c r="G426" s="351">
        <v>71</v>
      </c>
      <c r="H426" s="351">
        <v>4</v>
      </c>
      <c r="I426" s="150">
        <f t="shared" si="16"/>
        <v>0</v>
      </c>
      <c r="J426" s="150">
        <f t="shared" si="17"/>
        <v>0</v>
      </c>
      <c r="K426" s="151">
        <v>0</v>
      </c>
      <c r="L426" s="150">
        <f t="shared" si="18"/>
        <v>4</v>
      </c>
    </row>
    <row r="427" spans="2:12" x14ac:dyDescent="0.25">
      <c r="B427" s="149" t="str">
        <f t="shared" si="15"/>
        <v>7BAQUE</v>
      </c>
      <c r="C427" s="64" t="s">
        <v>575</v>
      </c>
      <c r="D427" s="64" t="s">
        <v>576</v>
      </c>
      <c r="E427" s="64" t="s">
        <v>533</v>
      </c>
      <c r="F427" s="350">
        <v>21536</v>
      </c>
      <c r="G427" s="351">
        <v>71</v>
      </c>
      <c r="H427" s="351" t="s">
        <v>14</v>
      </c>
      <c r="I427" s="150" t="str">
        <f t="shared" si="16"/>
        <v>F</v>
      </c>
      <c r="J427" s="150">
        <f t="shared" si="17"/>
        <v>0</v>
      </c>
      <c r="K427" s="151">
        <v>0</v>
      </c>
      <c r="L427" s="150">
        <f t="shared" si="18"/>
        <v>7</v>
      </c>
    </row>
    <row r="428" spans="2:12" x14ac:dyDescent="0.25">
      <c r="B428" s="149" t="str">
        <f t="shared" si="15"/>
        <v>4BAQUE</v>
      </c>
      <c r="C428" s="64" t="s">
        <v>575</v>
      </c>
      <c r="D428" s="64" t="s">
        <v>143</v>
      </c>
      <c r="E428" s="64" t="s">
        <v>533</v>
      </c>
      <c r="F428" s="350">
        <v>20186</v>
      </c>
      <c r="G428" s="351">
        <v>71</v>
      </c>
      <c r="H428" s="351">
        <v>4</v>
      </c>
      <c r="I428" s="150">
        <f t="shared" si="16"/>
        <v>0</v>
      </c>
      <c r="J428" s="150">
        <f t="shared" si="17"/>
        <v>0</v>
      </c>
      <c r="K428" s="151">
        <v>0</v>
      </c>
      <c r="L428" s="150">
        <f t="shared" si="18"/>
        <v>4</v>
      </c>
    </row>
    <row r="429" spans="2:12" x14ac:dyDescent="0.25">
      <c r="B429" s="149" t="str">
        <f t="shared" si="15"/>
        <v>3BARAULT</v>
      </c>
      <c r="C429" s="64" t="s">
        <v>577</v>
      </c>
      <c r="D429" s="64" t="s">
        <v>578</v>
      </c>
      <c r="E429" s="64" t="s">
        <v>529</v>
      </c>
      <c r="F429" s="350">
        <v>27592</v>
      </c>
      <c r="G429" s="351">
        <v>71</v>
      </c>
      <c r="H429" s="351">
        <v>3</v>
      </c>
      <c r="I429" s="150">
        <f t="shared" si="16"/>
        <v>0</v>
      </c>
      <c r="J429" s="150">
        <f t="shared" si="17"/>
        <v>0</v>
      </c>
      <c r="K429" s="151">
        <v>0</v>
      </c>
      <c r="L429" s="150">
        <f t="shared" si="18"/>
        <v>3</v>
      </c>
    </row>
    <row r="430" spans="2:12" x14ac:dyDescent="0.25">
      <c r="B430" s="149" t="str">
        <f t="shared" si="15"/>
        <v>5BARBERY</v>
      </c>
      <c r="C430" s="64" t="s">
        <v>579</v>
      </c>
      <c r="D430" s="64" t="s">
        <v>139</v>
      </c>
      <c r="E430" s="64" t="s">
        <v>520</v>
      </c>
      <c r="F430" s="350">
        <v>18570</v>
      </c>
      <c r="G430" s="351">
        <v>71</v>
      </c>
      <c r="H430" s="351">
        <v>5</v>
      </c>
      <c r="I430" s="150">
        <f t="shared" si="16"/>
        <v>0</v>
      </c>
      <c r="J430" s="150">
        <f t="shared" si="17"/>
        <v>0</v>
      </c>
      <c r="K430" s="151">
        <v>0</v>
      </c>
      <c r="L430" s="150">
        <f t="shared" si="18"/>
        <v>5</v>
      </c>
    </row>
    <row r="431" spans="2:12" x14ac:dyDescent="0.25">
      <c r="B431" s="149" t="str">
        <f t="shared" si="15"/>
        <v>7BARBIER</v>
      </c>
      <c r="C431" s="64" t="s">
        <v>580</v>
      </c>
      <c r="D431" s="64" t="s">
        <v>581</v>
      </c>
      <c r="E431" s="64" t="s">
        <v>534</v>
      </c>
      <c r="F431" s="350">
        <v>23071</v>
      </c>
      <c r="G431" s="351">
        <v>71</v>
      </c>
      <c r="H431" s="351" t="s">
        <v>14</v>
      </c>
      <c r="I431" s="150" t="str">
        <f t="shared" si="16"/>
        <v>F</v>
      </c>
      <c r="J431" s="150">
        <f t="shared" si="17"/>
        <v>0</v>
      </c>
      <c r="K431" s="151">
        <v>0</v>
      </c>
      <c r="L431" s="150">
        <f t="shared" si="18"/>
        <v>7</v>
      </c>
    </row>
    <row r="432" spans="2:12" x14ac:dyDescent="0.25">
      <c r="B432" s="149" t="str">
        <f t="shared" si="15"/>
        <v>4BARBIER</v>
      </c>
      <c r="C432" s="64" t="s">
        <v>580</v>
      </c>
      <c r="D432" s="64" t="s">
        <v>27</v>
      </c>
      <c r="E432" s="64" t="s">
        <v>533</v>
      </c>
      <c r="F432" s="350">
        <v>25528</v>
      </c>
      <c r="G432" s="351">
        <v>71</v>
      </c>
      <c r="H432" s="351">
        <v>4</v>
      </c>
      <c r="I432" s="150">
        <f t="shared" si="16"/>
        <v>0</v>
      </c>
      <c r="J432" s="150">
        <f t="shared" si="17"/>
        <v>0</v>
      </c>
      <c r="K432" s="151">
        <v>0</v>
      </c>
      <c r="L432" s="150">
        <f t="shared" si="18"/>
        <v>4</v>
      </c>
    </row>
    <row r="433" spans="2:12" x14ac:dyDescent="0.25">
      <c r="B433" s="149" t="str">
        <f t="shared" si="15"/>
        <v>3BARBIEUX</v>
      </c>
      <c r="C433" s="64" t="s">
        <v>582</v>
      </c>
      <c r="D433" s="64" t="s">
        <v>149</v>
      </c>
      <c r="E433" s="64" t="s">
        <v>528</v>
      </c>
      <c r="F433" s="350">
        <v>28058</v>
      </c>
      <c r="G433" s="351">
        <v>71</v>
      </c>
      <c r="H433" s="351">
        <v>3</v>
      </c>
      <c r="I433" s="150">
        <f t="shared" si="16"/>
        <v>0</v>
      </c>
      <c r="J433" s="150">
        <f t="shared" si="17"/>
        <v>0</v>
      </c>
      <c r="K433" s="151">
        <v>0</v>
      </c>
      <c r="L433" s="150">
        <f t="shared" si="18"/>
        <v>3</v>
      </c>
    </row>
    <row r="434" spans="2:12" x14ac:dyDescent="0.25">
      <c r="B434" s="149" t="str">
        <f t="shared" si="15"/>
        <v>7BARONTINI</v>
      </c>
      <c r="C434" s="64" t="s">
        <v>1551</v>
      </c>
      <c r="D434" s="64" t="s">
        <v>1552</v>
      </c>
      <c r="E434" s="64" t="s">
        <v>540</v>
      </c>
      <c r="F434" s="350">
        <v>30589</v>
      </c>
      <c r="G434" s="351">
        <v>71</v>
      </c>
      <c r="H434" s="351" t="s">
        <v>14</v>
      </c>
      <c r="I434" s="150" t="str">
        <f t="shared" si="16"/>
        <v>F</v>
      </c>
      <c r="J434" s="150">
        <f t="shared" si="17"/>
        <v>0</v>
      </c>
      <c r="K434" s="151">
        <v>0</v>
      </c>
      <c r="L434" s="150">
        <f t="shared" si="18"/>
        <v>7</v>
      </c>
    </row>
    <row r="435" spans="2:12" x14ac:dyDescent="0.25">
      <c r="B435" s="149" t="str">
        <f t="shared" si="15"/>
        <v>6BARSKI</v>
      </c>
      <c r="C435" s="64" t="s">
        <v>584</v>
      </c>
      <c r="D435" s="64" t="s">
        <v>61</v>
      </c>
      <c r="E435" s="64" t="s">
        <v>518</v>
      </c>
      <c r="F435" s="350">
        <v>20196</v>
      </c>
      <c r="G435" s="351">
        <v>71</v>
      </c>
      <c r="H435" s="351">
        <v>6</v>
      </c>
      <c r="I435" s="150">
        <f t="shared" si="16"/>
        <v>0</v>
      </c>
      <c r="J435" s="150">
        <f t="shared" si="17"/>
        <v>0</v>
      </c>
      <c r="K435" s="151">
        <v>0</v>
      </c>
      <c r="L435" s="150">
        <f t="shared" si="18"/>
        <v>6</v>
      </c>
    </row>
    <row r="436" spans="2:12" x14ac:dyDescent="0.25">
      <c r="B436" s="149" t="str">
        <f t="shared" si="15"/>
        <v>2BARTHET</v>
      </c>
      <c r="C436" s="64" t="s">
        <v>585</v>
      </c>
      <c r="D436" s="64" t="s">
        <v>260</v>
      </c>
      <c r="E436" s="64" t="s">
        <v>536</v>
      </c>
      <c r="F436" s="350">
        <v>24881</v>
      </c>
      <c r="G436" s="351">
        <v>71</v>
      </c>
      <c r="H436" s="351">
        <v>1</v>
      </c>
      <c r="I436" s="150">
        <f t="shared" si="16"/>
        <v>0</v>
      </c>
      <c r="J436" s="150">
        <f t="shared" si="17"/>
        <v>0</v>
      </c>
      <c r="K436" s="151">
        <v>0</v>
      </c>
      <c r="L436" s="150">
        <f t="shared" si="18"/>
        <v>2</v>
      </c>
    </row>
    <row r="437" spans="2:12" x14ac:dyDescent="0.25">
      <c r="B437" s="149" t="str">
        <f t="shared" si="15"/>
        <v>5BAUDON</v>
      </c>
      <c r="C437" s="64" t="s">
        <v>586</v>
      </c>
      <c r="D437" s="64" t="s">
        <v>44</v>
      </c>
      <c r="E437" s="64" t="s">
        <v>527</v>
      </c>
      <c r="F437" s="350">
        <v>19068</v>
      </c>
      <c r="G437" s="351">
        <v>71</v>
      </c>
      <c r="H437" s="351">
        <v>5</v>
      </c>
      <c r="I437" s="150">
        <f t="shared" si="16"/>
        <v>0</v>
      </c>
      <c r="J437" s="150">
        <f t="shared" si="17"/>
        <v>0</v>
      </c>
      <c r="K437" s="151">
        <v>0</v>
      </c>
      <c r="L437" s="150">
        <f t="shared" si="18"/>
        <v>5</v>
      </c>
    </row>
    <row r="438" spans="2:12" x14ac:dyDescent="0.25">
      <c r="B438" s="149" t="str">
        <f t="shared" si="15"/>
        <v>6BAULAND</v>
      </c>
      <c r="C438" s="64" t="s">
        <v>588</v>
      </c>
      <c r="D438" s="64" t="s">
        <v>589</v>
      </c>
      <c r="E438" s="64" t="s">
        <v>533</v>
      </c>
      <c r="F438" s="350">
        <v>16942</v>
      </c>
      <c r="G438" s="351">
        <v>71</v>
      </c>
      <c r="H438" s="351">
        <v>6</v>
      </c>
      <c r="I438" s="150">
        <f t="shared" si="16"/>
        <v>0</v>
      </c>
      <c r="J438" s="150">
        <f t="shared" si="17"/>
        <v>0</v>
      </c>
      <c r="K438" s="151">
        <v>0</v>
      </c>
      <c r="L438" s="150">
        <f t="shared" si="18"/>
        <v>6</v>
      </c>
    </row>
    <row r="439" spans="2:12" x14ac:dyDescent="0.25">
      <c r="B439" s="149" t="str">
        <f t="shared" si="15"/>
        <v>5BAVEUX</v>
      </c>
      <c r="C439" s="64" t="s">
        <v>590</v>
      </c>
      <c r="D439" s="64" t="s">
        <v>33</v>
      </c>
      <c r="E439" s="64" t="s">
        <v>531</v>
      </c>
      <c r="F439" s="350">
        <v>22061</v>
      </c>
      <c r="G439" s="351">
        <v>71</v>
      </c>
      <c r="H439" s="351">
        <v>5</v>
      </c>
      <c r="I439" s="150">
        <f t="shared" si="16"/>
        <v>0</v>
      </c>
      <c r="J439" s="150">
        <f t="shared" si="17"/>
        <v>0</v>
      </c>
      <c r="K439" s="151">
        <v>0</v>
      </c>
      <c r="L439" s="150">
        <f t="shared" si="18"/>
        <v>5</v>
      </c>
    </row>
    <row r="440" spans="2:12" x14ac:dyDescent="0.25">
      <c r="B440" s="149" t="str">
        <f t="shared" si="15"/>
        <v>3BEAU</v>
      </c>
      <c r="C440" s="64" t="s">
        <v>591</v>
      </c>
      <c r="D440" s="64" t="s">
        <v>61</v>
      </c>
      <c r="E440" s="64" t="s">
        <v>529</v>
      </c>
      <c r="F440" s="350">
        <v>22860</v>
      </c>
      <c r="G440" s="351">
        <v>71</v>
      </c>
      <c r="H440" s="351">
        <v>3</v>
      </c>
      <c r="I440" s="150">
        <f t="shared" si="16"/>
        <v>0</v>
      </c>
      <c r="J440" s="150">
        <f t="shared" si="17"/>
        <v>0</v>
      </c>
      <c r="K440" s="151">
        <v>0</v>
      </c>
      <c r="L440" s="150">
        <f t="shared" si="18"/>
        <v>3</v>
      </c>
    </row>
    <row r="441" spans="2:12" x14ac:dyDescent="0.25">
      <c r="B441" s="149" t="str">
        <f t="shared" si="15"/>
        <v>2BEAUFILS</v>
      </c>
      <c r="C441" s="64" t="s">
        <v>592</v>
      </c>
      <c r="D441" s="64" t="s">
        <v>171</v>
      </c>
      <c r="E441" s="64" t="s">
        <v>537</v>
      </c>
      <c r="F441" s="350">
        <v>25653</v>
      </c>
      <c r="G441" s="351">
        <v>71</v>
      </c>
      <c r="H441" s="351">
        <v>1</v>
      </c>
      <c r="I441" s="150">
        <f t="shared" si="16"/>
        <v>0</v>
      </c>
      <c r="J441" s="150">
        <f t="shared" si="17"/>
        <v>0</v>
      </c>
      <c r="K441" s="151">
        <v>0</v>
      </c>
      <c r="L441" s="150">
        <f t="shared" si="18"/>
        <v>2</v>
      </c>
    </row>
    <row r="442" spans="2:12" x14ac:dyDescent="0.25">
      <c r="B442" s="149" t="str">
        <f t="shared" si="15"/>
        <v>2BEAUSOLEIL</v>
      </c>
      <c r="C442" s="64" t="s">
        <v>595</v>
      </c>
      <c r="D442" s="64" t="s">
        <v>113</v>
      </c>
      <c r="E442" s="64" t="s">
        <v>530</v>
      </c>
      <c r="F442" s="350">
        <v>25947</v>
      </c>
      <c r="G442" s="351">
        <v>71</v>
      </c>
      <c r="H442" s="351">
        <v>2</v>
      </c>
      <c r="I442" s="150">
        <f t="shared" si="16"/>
        <v>0</v>
      </c>
      <c r="J442" s="150">
        <f t="shared" si="17"/>
        <v>0</v>
      </c>
      <c r="K442" s="151">
        <v>0</v>
      </c>
      <c r="L442" s="150">
        <f t="shared" si="18"/>
        <v>2</v>
      </c>
    </row>
    <row r="443" spans="2:12" x14ac:dyDescent="0.25">
      <c r="B443" s="149" t="str">
        <f t="shared" si="15"/>
        <v>5BEN NATTAN</v>
      </c>
      <c r="C443" s="64" t="s">
        <v>1294</v>
      </c>
      <c r="D443" s="64" t="s">
        <v>159</v>
      </c>
      <c r="E443" s="64" t="s">
        <v>529</v>
      </c>
      <c r="F443" s="350">
        <v>17565</v>
      </c>
      <c r="G443" s="351">
        <v>71</v>
      </c>
      <c r="H443" s="351">
        <v>5</v>
      </c>
      <c r="I443" s="150">
        <f t="shared" si="16"/>
        <v>0</v>
      </c>
      <c r="J443" s="150">
        <f t="shared" si="17"/>
        <v>0</v>
      </c>
      <c r="K443" s="151">
        <v>0</v>
      </c>
      <c r="L443" s="150">
        <f t="shared" si="18"/>
        <v>5</v>
      </c>
    </row>
    <row r="444" spans="2:12" x14ac:dyDescent="0.25">
      <c r="B444" s="149" t="str">
        <f t="shared" si="15"/>
        <v>7BERANGER</v>
      </c>
      <c r="C444" s="64" t="s">
        <v>1320</v>
      </c>
      <c r="D444" s="64" t="s">
        <v>597</v>
      </c>
      <c r="E444" s="64" t="s">
        <v>516</v>
      </c>
      <c r="F444" s="350">
        <v>28199</v>
      </c>
      <c r="G444" s="351">
        <v>71</v>
      </c>
      <c r="H444" s="351" t="s">
        <v>14</v>
      </c>
      <c r="I444" s="150" t="str">
        <f t="shared" si="16"/>
        <v>F</v>
      </c>
      <c r="J444" s="150">
        <f t="shared" si="17"/>
        <v>0</v>
      </c>
      <c r="K444" s="151">
        <v>0</v>
      </c>
      <c r="L444" s="150">
        <f t="shared" si="18"/>
        <v>7</v>
      </c>
    </row>
    <row r="445" spans="2:12" x14ac:dyDescent="0.25">
      <c r="B445" s="149" t="str">
        <f t="shared" si="15"/>
        <v>2BERGER</v>
      </c>
      <c r="C445" s="64" t="s">
        <v>599</v>
      </c>
      <c r="D445" s="64" t="s">
        <v>587</v>
      </c>
      <c r="E445" s="64" t="s">
        <v>536</v>
      </c>
      <c r="F445" s="350">
        <v>32899</v>
      </c>
      <c r="G445" s="351">
        <v>71</v>
      </c>
      <c r="H445" s="351">
        <v>1</v>
      </c>
      <c r="I445" s="150">
        <f t="shared" si="16"/>
        <v>0</v>
      </c>
      <c r="J445" s="150">
        <f t="shared" si="17"/>
        <v>0</v>
      </c>
      <c r="K445" s="151">
        <v>0</v>
      </c>
      <c r="L445" s="150">
        <f t="shared" si="18"/>
        <v>2</v>
      </c>
    </row>
    <row r="446" spans="2:12" x14ac:dyDescent="0.25">
      <c r="B446" s="149" t="str">
        <f t="shared" si="15"/>
        <v>3BERLAND</v>
      </c>
      <c r="C446" s="64" t="s">
        <v>153</v>
      </c>
      <c r="D446" s="64" t="s">
        <v>218</v>
      </c>
      <c r="E446" s="64" t="s">
        <v>526</v>
      </c>
      <c r="F446" s="350">
        <v>34856</v>
      </c>
      <c r="G446" s="351">
        <v>71</v>
      </c>
      <c r="H446" s="351">
        <v>3</v>
      </c>
      <c r="I446" s="150">
        <f t="shared" si="16"/>
        <v>0</v>
      </c>
      <c r="J446" s="150">
        <f t="shared" si="17"/>
        <v>0</v>
      </c>
      <c r="K446" s="151">
        <v>0</v>
      </c>
      <c r="L446" s="150">
        <f t="shared" si="18"/>
        <v>3</v>
      </c>
    </row>
    <row r="447" spans="2:12" x14ac:dyDescent="0.25">
      <c r="B447" s="149" t="str">
        <f t="shared" si="15"/>
        <v>5BERLAND</v>
      </c>
      <c r="C447" s="64" t="s">
        <v>153</v>
      </c>
      <c r="D447" s="64" t="s">
        <v>115</v>
      </c>
      <c r="E447" s="64" t="s">
        <v>526</v>
      </c>
      <c r="F447" s="350">
        <v>35462</v>
      </c>
      <c r="G447" s="351">
        <v>71</v>
      </c>
      <c r="H447" s="351">
        <v>5</v>
      </c>
      <c r="I447" s="150">
        <f t="shared" si="16"/>
        <v>0</v>
      </c>
      <c r="J447" s="150">
        <f t="shared" si="17"/>
        <v>0</v>
      </c>
      <c r="K447" s="151">
        <v>0</v>
      </c>
      <c r="L447" s="150">
        <f t="shared" si="18"/>
        <v>5</v>
      </c>
    </row>
    <row r="448" spans="2:12" x14ac:dyDescent="0.25">
      <c r="B448" s="149" t="str">
        <f t="shared" si="15"/>
        <v>2BERLAND</v>
      </c>
      <c r="C448" s="64" t="s">
        <v>153</v>
      </c>
      <c r="D448" s="64" t="s">
        <v>206</v>
      </c>
      <c r="E448" s="64" t="s">
        <v>526</v>
      </c>
      <c r="F448" s="350">
        <v>34236</v>
      </c>
      <c r="G448" s="351">
        <v>71</v>
      </c>
      <c r="H448" s="351">
        <v>2</v>
      </c>
      <c r="I448" s="150">
        <f t="shared" si="16"/>
        <v>0</v>
      </c>
      <c r="J448" s="150">
        <f t="shared" si="17"/>
        <v>0</v>
      </c>
      <c r="K448" s="151">
        <v>0</v>
      </c>
      <c r="L448" s="150">
        <f t="shared" si="18"/>
        <v>2</v>
      </c>
    </row>
    <row r="449" spans="2:12" x14ac:dyDescent="0.25">
      <c r="B449" s="149" t="str">
        <f t="shared" si="15"/>
        <v>2BERNARD</v>
      </c>
      <c r="C449" s="64" t="s">
        <v>601</v>
      </c>
      <c r="D449" s="64" t="s">
        <v>602</v>
      </c>
      <c r="E449" s="64" t="s">
        <v>534</v>
      </c>
      <c r="F449" s="350">
        <v>26226</v>
      </c>
      <c r="G449" s="351">
        <v>71</v>
      </c>
      <c r="H449" s="351">
        <v>2</v>
      </c>
      <c r="I449" s="150">
        <f t="shared" si="16"/>
        <v>0</v>
      </c>
      <c r="J449" s="150">
        <f t="shared" si="17"/>
        <v>0</v>
      </c>
      <c r="K449" s="151">
        <v>0</v>
      </c>
      <c r="L449" s="150">
        <f t="shared" si="18"/>
        <v>2</v>
      </c>
    </row>
    <row r="450" spans="2:12" x14ac:dyDescent="0.25">
      <c r="B450" s="149" t="str">
        <f t="shared" si="15"/>
        <v>5BERNE</v>
      </c>
      <c r="C450" s="64" t="s">
        <v>603</v>
      </c>
      <c r="D450" s="64" t="s">
        <v>107</v>
      </c>
      <c r="E450" s="64" t="s">
        <v>523</v>
      </c>
      <c r="F450" s="350">
        <v>23124</v>
      </c>
      <c r="G450" s="351">
        <v>71</v>
      </c>
      <c r="H450" s="351">
        <v>5</v>
      </c>
      <c r="I450" s="150">
        <f t="shared" si="16"/>
        <v>0</v>
      </c>
      <c r="J450" s="150">
        <f t="shared" si="17"/>
        <v>0</v>
      </c>
      <c r="K450" s="151">
        <v>0</v>
      </c>
      <c r="L450" s="150">
        <f t="shared" si="18"/>
        <v>5</v>
      </c>
    </row>
    <row r="451" spans="2:12" x14ac:dyDescent="0.25">
      <c r="B451" s="149" t="str">
        <f t="shared" si="15"/>
        <v>2BERNET</v>
      </c>
      <c r="C451" s="64" t="s">
        <v>604</v>
      </c>
      <c r="D451" s="64" t="s">
        <v>144</v>
      </c>
      <c r="E451" s="64" t="s">
        <v>529</v>
      </c>
      <c r="F451" s="350">
        <v>23520</v>
      </c>
      <c r="G451" s="351">
        <v>71</v>
      </c>
      <c r="H451" s="351">
        <v>2</v>
      </c>
      <c r="I451" s="150">
        <f t="shared" si="16"/>
        <v>0</v>
      </c>
      <c r="J451" s="150">
        <f t="shared" si="17"/>
        <v>0</v>
      </c>
      <c r="K451" s="151">
        <v>0</v>
      </c>
      <c r="L451" s="150">
        <f t="shared" si="18"/>
        <v>2</v>
      </c>
    </row>
    <row r="452" spans="2:12" x14ac:dyDescent="0.25">
      <c r="B452" s="149" t="str">
        <f t="shared" si="15"/>
        <v>2BERROCAL</v>
      </c>
      <c r="C452" s="64" t="s">
        <v>605</v>
      </c>
      <c r="D452" s="64" t="s">
        <v>606</v>
      </c>
      <c r="E452" s="64" t="s">
        <v>520</v>
      </c>
      <c r="F452" s="350">
        <v>23901</v>
      </c>
      <c r="G452" s="351">
        <v>71</v>
      </c>
      <c r="H452" s="351">
        <v>2</v>
      </c>
      <c r="I452" s="150">
        <f t="shared" si="16"/>
        <v>0</v>
      </c>
      <c r="J452" s="150">
        <f t="shared" si="17"/>
        <v>0</v>
      </c>
      <c r="K452" s="151">
        <v>0</v>
      </c>
      <c r="L452" s="150">
        <f t="shared" si="18"/>
        <v>2</v>
      </c>
    </row>
    <row r="453" spans="2:12" x14ac:dyDescent="0.25">
      <c r="B453" s="149" t="str">
        <f t="shared" si="15"/>
        <v>4BERT</v>
      </c>
      <c r="C453" s="64" t="s">
        <v>607</v>
      </c>
      <c r="D453" s="64" t="s">
        <v>171</v>
      </c>
      <c r="E453" s="64" t="s">
        <v>533</v>
      </c>
      <c r="F453" s="350">
        <v>25915</v>
      </c>
      <c r="G453" s="351">
        <v>71</v>
      </c>
      <c r="H453" s="351">
        <v>4</v>
      </c>
      <c r="I453" s="150">
        <f t="shared" si="16"/>
        <v>0</v>
      </c>
      <c r="J453" s="150">
        <f t="shared" si="17"/>
        <v>0</v>
      </c>
      <c r="K453" s="151">
        <v>0</v>
      </c>
      <c r="L453" s="150">
        <f t="shared" si="18"/>
        <v>4</v>
      </c>
    </row>
    <row r="454" spans="2:12" x14ac:dyDescent="0.25">
      <c r="B454" s="149" t="str">
        <f t="shared" si="15"/>
        <v>4BERT</v>
      </c>
      <c r="C454" s="64" t="s">
        <v>607</v>
      </c>
      <c r="D454" s="64" t="s">
        <v>171</v>
      </c>
      <c r="E454" s="64" t="s">
        <v>532</v>
      </c>
      <c r="F454" s="350">
        <v>28271</v>
      </c>
      <c r="G454" s="351">
        <v>71</v>
      </c>
      <c r="H454" s="351">
        <v>4</v>
      </c>
      <c r="I454" s="150">
        <f t="shared" si="16"/>
        <v>0</v>
      </c>
      <c r="J454" s="150">
        <f t="shared" si="17"/>
        <v>0</v>
      </c>
      <c r="K454" s="151">
        <v>0</v>
      </c>
      <c r="L454" s="150">
        <f t="shared" si="18"/>
        <v>4</v>
      </c>
    </row>
    <row r="455" spans="2:12" x14ac:dyDescent="0.25">
      <c r="B455" s="149" t="str">
        <f t="shared" si="15"/>
        <v>7BERT</v>
      </c>
      <c r="C455" s="64" t="s">
        <v>607</v>
      </c>
      <c r="D455" s="64" t="s">
        <v>176</v>
      </c>
      <c r="E455" s="64" t="s">
        <v>533</v>
      </c>
      <c r="F455" s="350">
        <v>36750</v>
      </c>
      <c r="G455" s="351">
        <v>71</v>
      </c>
      <c r="H455" s="351" t="s">
        <v>4</v>
      </c>
      <c r="I455" s="150">
        <f t="shared" si="16"/>
        <v>0</v>
      </c>
      <c r="J455" s="150" t="str">
        <f t="shared" si="17"/>
        <v>M</v>
      </c>
      <c r="K455" s="151">
        <v>0</v>
      </c>
      <c r="L455" s="150">
        <f t="shared" si="18"/>
        <v>7</v>
      </c>
    </row>
    <row r="456" spans="2:12" x14ac:dyDescent="0.25">
      <c r="B456" s="149" t="str">
        <f t="shared" si="15"/>
        <v>6BERT</v>
      </c>
      <c r="C456" s="64" t="s">
        <v>607</v>
      </c>
      <c r="D456" s="64" t="s">
        <v>608</v>
      </c>
      <c r="E456" s="64" t="s">
        <v>523</v>
      </c>
      <c r="F456" s="350">
        <v>19787</v>
      </c>
      <c r="G456" s="351">
        <v>71</v>
      </c>
      <c r="H456" s="351">
        <v>6</v>
      </c>
      <c r="I456" s="150">
        <f t="shared" si="16"/>
        <v>0</v>
      </c>
      <c r="J456" s="150">
        <f t="shared" si="17"/>
        <v>0</v>
      </c>
      <c r="K456" s="151">
        <v>0</v>
      </c>
      <c r="L456" s="150">
        <f t="shared" si="18"/>
        <v>6</v>
      </c>
    </row>
    <row r="457" spans="2:12" x14ac:dyDescent="0.25">
      <c r="B457" s="149" t="str">
        <f t="shared" si="15"/>
        <v>5BERT</v>
      </c>
      <c r="C457" s="64" t="s">
        <v>607</v>
      </c>
      <c r="D457" s="64" t="s">
        <v>24</v>
      </c>
      <c r="E457" s="64" t="s">
        <v>526</v>
      </c>
      <c r="F457" s="350">
        <v>21212</v>
      </c>
      <c r="G457" s="351">
        <v>71</v>
      </c>
      <c r="H457" s="351">
        <v>5</v>
      </c>
      <c r="I457" s="150">
        <f t="shared" si="16"/>
        <v>0</v>
      </c>
      <c r="J457" s="150">
        <f t="shared" si="17"/>
        <v>0</v>
      </c>
      <c r="K457" s="151">
        <v>0</v>
      </c>
      <c r="L457" s="150">
        <f t="shared" si="18"/>
        <v>5</v>
      </c>
    </row>
    <row r="458" spans="2:12" x14ac:dyDescent="0.25">
      <c r="B458" s="149" t="str">
        <f t="shared" si="15"/>
        <v>5BERTHELOT</v>
      </c>
      <c r="C458" s="64" t="s">
        <v>609</v>
      </c>
      <c r="D458" s="64" t="s">
        <v>141</v>
      </c>
      <c r="E458" s="64" t="s">
        <v>520</v>
      </c>
      <c r="F458" s="350">
        <v>17214</v>
      </c>
      <c r="G458" s="351">
        <v>71</v>
      </c>
      <c r="H458" s="351">
        <v>5</v>
      </c>
      <c r="I458" s="150">
        <f t="shared" si="16"/>
        <v>0</v>
      </c>
      <c r="J458" s="150">
        <f t="shared" si="17"/>
        <v>0</v>
      </c>
      <c r="K458" s="151">
        <v>0</v>
      </c>
      <c r="L458" s="150">
        <f t="shared" si="18"/>
        <v>5</v>
      </c>
    </row>
    <row r="459" spans="2:12" x14ac:dyDescent="0.25">
      <c r="B459" s="149" t="str">
        <f t="shared" si="15"/>
        <v>4BERTHELOT</v>
      </c>
      <c r="C459" s="64" t="s">
        <v>609</v>
      </c>
      <c r="D459" s="64" t="s">
        <v>610</v>
      </c>
      <c r="E459" s="64" t="s">
        <v>520</v>
      </c>
      <c r="F459" s="350">
        <v>18749</v>
      </c>
      <c r="G459" s="351">
        <v>71</v>
      </c>
      <c r="H459" s="351">
        <v>4</v>
      </c>
      <c r="I459" s="150">
        <f t="shared" si="16"/>
        <v>0</v>
      </c>
      <c r="J459" s="150">
        <f t="shared" si="17"/>
        <v>0</v>
      </c>
      <c r="K459" s="151">
        <v>0</v>
      </c>
      <c r="L459" s="150">
        <f t="shared" si="18"/>
        <v>4</v>
      </c>
    </row>
    <row r="460" spans="2:12" x14ac:dyDescent="0.25">
      <c r="B460" s="149" t="str">
        <f t="shared" si="15"/>
        <v>6BERTIN</v>
      </c>
      <c r="C460" s="64" t="s">
        <v>611</v>
      </c>
      <c r="D460" s="64" t="s">
        <v>33</v>
      </c>
      <c r="E460" s="64" t="s">
        <v>520</v>
      </c>
      <c r="F460" s="350">
        <v>18410</v>
      </c>
      <c r="G460" s="351">
        <v>71</v>
      </c>
      <c r="H460" s="351">
        <v>6</v>
      </c>
      <c r="I460" s="150">
        <f t="shared" si="16"/>
        <v>0</v>
      </c>
      <c r="J460" s="150">
        <f t="shared" si="17"/>
        <v>0</v>
      </c>
      <c r="K460" s="151">
        <v>0</v>
      </c>
      <c r="L460" s="150">
        <f t="shared" si="18"/>
        <v>6</v>
      </c>
    </row>
    <row r="461" spans="2:12" x14ac:dyDescent="0.25">
      <c r="B461" s="149" t="str">
        <f t="shared" si="15"/>
        <v>4BERTOUX</v>
      </c>
      <c r="C461" s="64" t="s">
        <v>612</v>
      </c>
      <c r="D461" s="64" t="s">
        <v>33</v>
      </c>
      <c r="E461" s="64" t="s">
        <v>540</v>
      </c>
      <c r="F461" s="350">
        <v>21385</v>
      </c>
      <c r="G461" s="351">
        <v>71</v>
      </c>
      <c r="H461" s="351">
        <v>4</v>
      </c>
      <c r="I461" s="150">
        <f t="shared" si="16"/>
        <v>0</v>
      </c>
      <c r="J461" s="150">
        <f t="shared" si="17"/>
        <v>0</v>
      </c>
      <c r="K461" s="151">
        <v>0</v>
      </c>
      <c r="L461" s="150">
        <f t="shared" si="18"/>
        <v>4</v>
      </c>
    </row>
    <row r="462" spans="2:12" x14ac:dyDescent="0.25">
      <c r="B462" s="149" t="str">
        <f t="shared" si="15"/>
        <v>5BERUJON</v>
      </c>
      <c r="C462" s="64" t="s">
        <v>613</v>
      </c>
      <c r="D462" s="64" t="s">
        <v>166</v>
      </c>
      <c r="E462" s="64" t="s">
        <v>529</v>
      </c>
      <c r="F462" s="350">
        <v>16752</v>
      </c>
      <c r="G462" s="351">
        <v>71</v>
      </c>
      <c r="H462" s="351">
        <v>5</v>
      </c>
      <c r="I462" s="150">
        <f t="shared" si="16"/>
        <v>0</v>
      </c>
      <c r="J462" s="150">
        <f t="shared" si="17"/>
        <v>0</v>
      </c>
      <c r="K462" s="151">
        <v>0</v>
      </c>
      <c r="L462" s="150">
        <f t="shared" si="18"/>
        <v>5</v>
      </c>
    </row>
    <row r="463" spans="2:12" x14ac:dyDescent="0.25">
      <c r="B463" s="149" t="str">
        <f t="shared" si="15"/>
        <v>2BIANCO</v>
      </c>
      <c r="C463" s="64" t="s">
        <v>615</v>
      </c>
      <c r="D463" s="64" t="s">
        <v>158</v>
      </c>
      <c r="E463" s="64" t="s">
        <v>19</v>
      </c>
      <c r="F463" s="350">
        <v>24858</v>
      </c>
      <c r="G463" s="351">
        <v>71</v>
      </c>
      <c r="H463" s="351">
        <v>2</v>
      </c>
      <c r="I463" s="150">
        <f t="shared" si="16"/>
        <v>0</v>
      </c>
      <c r="J463" s="150">
        <f t="shared" si="17"/>
        <v>0</v>
      </c>
      <c r="K463" s="151">
        <v>0</v>
      </c>
      <c r="L463" s="150">
        <f t="shared" si="18"/>
        <v>2</v>
      </c>
    </row>
    <row r="464" spans="2:12" x14ac:dyDescent="0.25">
      <c r="B464" s="149" t="str">
        <f t="shared" si="15"/>
        <v>5BIDAUD</v>
      </c>
      <c r="C464" s="64" t="s">
        <v>616</v>
      </c>
      <c r="D464" s="64" t="s">
        <v>202</v>
      </c>
      <c r="E464" s="64" t="s">
        <v>516</v>
      </c>
      <c r="F464" s="350">
        <v>20375</v>
      </c>
      <c r="G464" s="351">
        <v>71</v>
      </c>
      <c r="H464" s="351">
        <v>5</v>
      </c>
      <c r="I464" s="150">
        <f t="shared" si="16"/>
        <v>0</v>
      </c>
      <c r="J464" s="150">
        <f t="shared" si="17"/>
        <v>0</v>
      </c>
      <c r="K464" s="151">
        <v>0</v>
      </c>
      <c r="L464" s="150">
        <f t="shared" si="18"/>
        <v>5</v>
      </c>
    </row>
    <row r="465" spans="2:12" x14ac:dyDescent="0.25">
      <c r="B465" s="149" t="str">
        <f t="shared" ref="B465:B528" si="19">CONCATENATE(L465,C465)</f>
        <v>4BLANC</v>
      </c>
      <c r="C465" s="64" t="s">
        <v>618</v>
      </c>
      <c r="D465" s="64" t="s">
        <v>619</v>
      </c>
      <c r="E465" s="64" t="s">
        <v>529</v>
      </c>
      <c r="F465" s="350">
        <v>25005</v>
      </c>
      <c r="G465" s="351">
        <v>71</v>
      </c>
      <c r="H465" s="351">
        <v>4</v>
      </c>
      <c r="I465" s="150">
        <f t="shared" ref="I465:I528" si="20">IF(H465="F","F",0)</f>
        <v>0</v>
      </c>
      <c r="J465" s="150">
        <f t="shared" ref="J465:J528" si="21">IF(H465="M","M",0)</f>
        <v>0</v>
      </c>
      <c r="K465" s="151">
        <v>0</v>
      </c>
      <c r="L465" s="150">
        <f t="shared" ref="L465:L528" si="22">IF(H465=1,2,IF(H465="F",7,IF(H465="M",7,H465)))</f>
        <v>4</v>
      </c>
    </row>
    <row r="466" spans="2:12" x14ac:dyDescent="0.25">
      <c r="B466" s="149" t="str">
        <f t="shared" si="19"/>
        <v>5BLONDEAU</v>
      </c>
      <c r="C466" s="64" t="s">
        <v>620</v>
      </c>
      <c r="D466" s="64" t="s">
        <v>621</v>
      </c>
      <c r="E466" s="64" t="s">
        <v>520</v>
      </c>
      <c r="F466" s="350">
        <v>19630</v>
      </c>
      <c r="G466" s="351">
        <v>71</v>
      </c>
      <c r="H466" s="351">
        <v>5</v>
      </c>
      <c r="I466" s="150">
        <f t="shared" si="20"/>
        <v>0</v>
      </c>
      <c r="J466" s="150">
        <f t="shared" si="21"/>
        <v>0</v>
      </c>
      <c r="K466" s="151">
        <v>0</v>
      </c>
      <c r="L466" s="150">
        <f t="shared" si="22"/>
        <v>5</v>
      </c>
    </row>
    <row r="467" spans="2:12" x14ac:dyDescent="0.25">
      <c r="B467" s="149" t="str">
        <f t="shared" si="19"/>
        <v>6BLONDEAU</v>
      </c>
      <c r="C467" s="64" t="s">
        <v>620</v>
      </c>
      <c r="D467" s="64" t="s">
        <v>622</v>
      </c>
      <c r="E467" s="64" t="s">
        <v>521</v>
      </c>
      <c r="F467" s="350">
        <v>17345</v>
      </c>
      <c r="G467" s="351">
        <v>71</v>
      </c>
      <c r="H467" s="351">
        <v>6</v>
      </c>
      <c r="I467" s="150">
        <f t="shared" si="20"/>
        <v>0</v>
      </c>
      <c r="J467" s="150">
        <f t="shared" si="21"/>
        <v>0</v>
      </c>
      <c r="K467" s="151">
        <v>0</v>
      </c>
      <c r="L467" s="150">
        <f t="shared" si="22"/>
        <v>6</v>
      </c>
    </row>
    <row r="468" spans="2:12" x14ac:dyDescent="0.25">
      <c r="B468" s="149" t="str">
        <f t="shared" si="19"/>
        <v>5BOILLOT</v>
      </c>
      <c r="C468" s="64" t="s">
        <v>623</v>
      </c>
      <c r="D468" s="64" t="s">
        <v>307</v>
      </c>
      <c r="E468" s="64" t="s">
        <v>523</v>
      </c>
      <c r="F468" s="350">
        <v>35702</v>
      </c>
      <c r="G468" s="351">
        <v>71</v>
      </c>
      <c r="H468" s="351">
        <v>5</v>
      </c>
      <c r="I468" s="150">
        <f t="shared" si="20"/>
        <v>0</v>
      </c>
      <c r="J468" s="150">
        <f t="shared" si="21"/>
        <v>0</v>
      </c>
      <c r="K468" s="151">
        <v>0</v>
      </c>
      <c r="L468" s="150">
        <f t="shared" si="22"/>
        <v>5</v>
      </c>
    </row>
    <row r="469" spans="2:12" x14ac:dyDescent="0.25">
      <c r="B469" s="149" t="str">
        <f t="shared" si="19"/>
        <v>5BOISSARD</v>
      </c>
      <c r="C469" s="64" t="s">
        <v>624</v>
      </c>
      <c r="D469" s="64" t="s">
        <v>18</v>
      </c>
      <c r="E469" s="64" t="s">
        <v>520</v>
      </c>
      <c r="F469" s="350">
        <v>20548</v>
      </c>
      <c r="G469" s="351">
        <v>71</v>
      </c>
      <c r="H469" s="351">
        <v>5</v>
      </c>
      <c r="I469" s="150">
        <f t="shared" si="20"/>
        <v>0</v>
      </c>
      <c r="J469" s="150">
        <f t="shared" si="21"/>
        <v>0</v>
      </c>
      <c r="K469" s="151">
        <v>0</v>
      </c>
      <c r="L469" s="150">
        <f t="shared" si="22"/>
        <v>5</v>
      </c>
    </row>
    <row r="470" spans="2:12" x14ac:dyDescent="0.25">
      <c r="B470" s="149" t="str">
        <f t="shared" si="19"/>
        <v>5BOISSEAU</v>
      </c>
      <c r="C470" s="64" t="s">
        <v>625</v>
      </c>
      <c r="D470" s="64" t="s">
        <v>166</v>
      </c>
      <c r="E470" s="64" t="s">
        <v>529</v>
      </c>
      <c r="F470" s="350">
        <v>21429</v>
      </c>
      <c r="G470" s="351">
        <v>71</v>
      </c>
      <c r="H470" s="351">
        <v>5</v>
      </c>
      <c r="I470" s="150">
        <f t="shared" si="20"/>
        <v>0</v>
      </c>
      <c r="J470" s="150">
        <f t="shared" si="21"/>
        <v>0</v>
      </c>
      <c r="K470" s="151">
        <v>0</v>
      </c>
      <c r="L470" s="150">
        <f t="shared" si="22"/>
        <v>5</v>
      </c>
    </row>
    <row r="471" spans="2:12" x14ac:dyDescent="0.25">
      <c r="B471" s="149" t="str">
        <f t="shared" si="19"/>
        <v>6BOISSON</v>
      </c>
      <c r="C471" s="64" t="s">
        <v>626</v>
      </c>
      <c r="D471" s="64" t="s">
        <v>610</v>
      </c>
      <c r="E471" s="64" t="s">
        <v>529</v>
      </c>
      <c r="F471" s="350">
        <v>17912</v>
      </c>
      <c r="G471" s="351">
        <v>71</v>
      </c>
      <c r="H471" s="351">
        <v>6</v>
      </c>
      <c r="I471" s="150">
        <f t="shared" si="20"/>
        <v>0</v>
      </c>
      <c r="J471" s="150">
        <f t="shared" si="21"/>
        <v>0</v>
      </c>
      <c r="K471" s="151">
        <v>0</v>
      </c>
      <c r="L471" s="150">
        <f t="shared" si="22"/>
        <v>6</v>
      </c>
    </row>
    <row r="472" spans="2:12" x14ac:dyDescent="0.25">
      <c r="B472" s="149" t="str">
        <f t="shared" si="19"/>
        <v>4BOLUSSET</v>
      </c>
      <c r="C472" s="64" t="s">
        <v>627</v>
      </c>
      <c r="D472" s="64" t="s">
        <v>26</v>
      </c>
      <c r="E472" s="64" t="s">
        <v>533</v>
      </c>
      <c r="F472" s="350">
        <v>24879</v>
      </c>
      <c r="G472" s="351">
        <v>71</v>
      </c>
      <c r="H472" s="351">
        <v>4</v>
      </c>
      <c r="I472" s="150">
        <f t="shared" si="20"/>
        <v>0</v>
      </c>
      <c r="J472" s="150">
        <f t="shared" si="21"/>
        <v>0</v>
      </c>
      <c r="K472" s="151">
        <v>0</v>
      </c>
      <c r="L472" s="150">
        <f t="shared" si="22"/>
        <v>4</v>
      </c>
    </row>
    <row r="473" spans="2:12" x14ac:dyDescent="0.25">
      <c r="B473" s="149" t="str">
        <f t="shared" si="19"/>
        <v>2BONIFACE</v>
      </c>
      <c r="C473" s="64" t="s">
        <v>629</v>
      </c>
      <c r="D473" s="64" t="s">
        <v>17</v>
      </c>
      <c r="E473" s="64" t="s">
        <v>518</v>
      </c>
      <c r="F473" s="350">
        <v>27756</v>
      </c>
      <c r="G473" s="351">
        <v>71</v>
      </c>
      <c r="H473" s="351">
        <v>2</v>
      </c>
      <c r="I473" s="150">
        <f t="shared" si="20"/>
        <v>0</v>
      </c>
      <c r="J473" s="150">
        <f t="shared" si="21"/>
        <v>0</v>
      </c>
      <c r="K473" s="151">
        <v>0</v>
      </c>
      <c r="L473" s="150">
        <f t="shared" si="22"/>
        <v>2</v>
      </c>
    </row>
    <row r="474" spans="2:12" x14ac:dyDescent="0.25">
      <c r="B474" s="149" t="str">
        <f t="shared" si="19"/>
        <v>7BONIN</v>
      </c>
      <c r="C474" s="64" t="s">
        <v>630</v>
      </c>
      <c r="D474" s="64" t="s">
        <v>628</v>
      </c>
      <c r="E474" s="64" t="s">
        <v>521</v>
      </c>
      <c r="F474" s="350">
        <v>25458</v>
      </c>
      <c r="G474" s="351">
        <v>71</v>
      </c>
      <c r="H474" s="351" t="s">
        <v>14</v>
      </c>
      <c r="I474" s="150" t="str">
        <f t="shared" si="20"/>
        <v>F</v>
      </c>
      <c r="J474" s="150">
        <f t="shared" si="21"/>
        <v>0</v>
      </c>
      <c r="K474" s="151">
        <v>0</v>
      </c>
      <c r="L474" s="150">
        <f t="shared" si="22"/>
        <v>7</v>
      </c>
    </row>
    <row r="475" spans="2:12" x14ac:dyDescent="0.25">
      <c r="B475" s="149" t="str">
        <f t="shared" si="19"/>
        <v>5BONIN</v>
      </c>
      <c r="C475" s="64" t="s">
        <v>630</v>
      </c>
      <c r="D475" s="64" t="s">
        <v>185</v>
      </c>
      <c r="E475" s="64" t="s">
        <v>520</v>
      </c>
      <c r="F475" s="350">
        <v>17007</v>
      </c>
      <c r="G475" s="351">
        <v>71</v>
      </c>
      <c r="H475" s="351">
        <v>5</v>
      </c>
      <c r="I475" s="150">
        <f t="shared" si="20"/>
        <v>0</v>
      </c>
      <c r="J475" s="150">
        <f t="shared" si="21"/>
        <v>0</v>
      </c>
      <c r="K475" s="151">
        <v>0</v>
      </c>
      <c r="L475" s="150">
        <f t="shared" si="22"/>
        <v>5</v>
      </c>
    </row>
    <row r="476" spans="2:12" x14ac:dyDescent="0.25">
      <c r="B476" s="149" t="str">
        <f t="shared" si="19"/>
        <v>3BONIN</v>
      </c>
      <c r="C476" s="64" t="s">
        <v>630</v>
      </c>
      <c r="D476" s="64" t="s">
        <v>341</v>
      </c>
      <c r="E476" s="64" t="s">
        <v>530</v>
      </c>
      <c r="F476" s="350">
        <v>23222</v>
      </c>
      <c r="G476" s="351">
        <v>71</v>
      </c>
      <c r="H476" s="351">
        <v>3</v>
      </c>
      <c r="I476" s="150">
        <f t="shared" si="20"/>
        <v>0</v>
      </c>
      <c r="J476" s="150">
        <f t="shared" si="21"/>
        <v>0</v>
      </c>
      <c r="K476" s="151">
        <v>0</v>
      </c>
      <c r="L476" s="150">
        <f t="shared" si="22"/>
        <v>3</v>
      </c>
    </row>
    <row r="477" spans="2:12" x14ac:dyDescent="0.25">
      <c r="B477" s="149" t="str">
        <f t="shared" si="19"/>
        <v>5BONIN</v>
      </c>
      <c r="C477" s="64" t="s">
        <v>630</v>
      </c>
      <c r="D477" s="64" t="s">
        <v>554</v>
      </c>
      <c r="E477" s="64" t="s">
        <v>531</v>
      </c>
      <c r="F477" s="350">
        <v>24189</v>
      </c>
      <c r="G477" s="351">
        <v>71</v>
      </c>
      <c r="H477" s="351">
        <v>5</v>
      </c>
      <c r="I477" s="150">
        <f t="shared" si="20"/>
        <v>0</v>
      </c>
      <c r="J477" s="150">
        <f t="shared" si="21"/>
        <v>0</v>
      </c>
      <c r="K477" s="151">
        <v>0</v>
      </c>
      <c r="L477" s="150">
        <f t="shared" si="22"/>
        <v>5</v>
      </c>
    </row>
    <row r="478" spans="2:12" x14ac:dyDescent="0.25">
      <c r="B478" s="149" t="str">
        <f t="shared" si="19"/>
        <v>6BONIN</v>
      </c>
      <c r="C478" s="64" t="s">
        <v>630</v>
      </c>
      <c r="D478" s="64" t="s">
        <v>95</v>
      </c>
      <c r="E478" s="64" t="s">
        <v>523</v>
      </c>
      <c r="F478" s="350">
        <v>18105</v>
      </c>
      <c r="G478" s="351">
        <v>71</v>
      </c>
      <c r="H478" s="351">
        <v>6</v>
      </c>
      <c r="I478" s="150">
        <f t="shared" si="20"/>
        <v>0</v>
      </c>
      <c r="J478" s="150">
        <f t="shared" si="21"/>
        <v>0</v>
      </c>
      <c r="K478" s="151">
        <v>0</v>
      </c>
      <c r="L478" s="150">
        <f t="shared" si="22"/>
        <v>6</v>
      </c>
    </row>
    <row r="479" spans="2:12" x14ac:dyDescent="0.25">
      <c r="B479" s="149" t="str">
        <f t="shared" si="19"/>
        <v>3BONIN</v>
      </c>
      <c r="C479" s="64" t="s">
        <v>630</v>
      </c>
      <c r="D479" s="64" t="s">
        <v>18</v>
      </c>
      <c r="E479" s="64" t="s">
        <v>520</v>
      </c>
      <c r="F479" s="350">
        <v>25264</v>
      </c>
      <c r="G479" s="351">
        <v>71</v>
      </c>
      <c r="H479" s="351">
        <v>3</v>
      </c>
      <c r="I479" s="150">
        <f t="shared" si="20"/>
        <v>0</v>
      </c>
      <c r="J479" s="150">
        <f t="shared" si="21"/>
        <v>0</v>
      </c>
      <c r="K479" s="151">
        <v>0</v>
      </c>
      <c r="L479" s="150">
        <f t="shared" si="22"/>
        <v>3</v>
      </c>
    </row>
    <row r="480" spans="2:12" x14ac:dyDescent="0.25">
      <c r="B480" s="149" t="str">
        <f t="shared" si="19"/>
        <v>5BONIN</v>
      </c>
      <c r="C480" s="64" t="s">
        <v>630</v>
      </c>
      <c r="D480" s="64" t="s">
        <v>117</v>
      </c>
      <c r="E480" s="64" t="s">
        <v>521</v>
      </c>
      <c r="F480" s="350">
        <v>24553</v>
      </c>
      <c r="G480" s="351">
        <v>71</v>
      </c>
      <c r="H480" s="351">
        <v>5</v>
      </c>
      <c r="I480" s="150">
        <f t="shared" si="20"/>
        <v>0</v>
      </c>
      <c r="J480" s="150">
        <f t="shared" si="21"/>
        <v>0</v>
      </c>
      <c r="K480" s="151">
        <v>0</v>
      </c>
      <c r="L480" s="150">
        <f t="shared" si="22"/>
        <v>5</v>
      </c>
    </row>
    <row r="481" spans="2:12" x14ac:dyDescent="0.25">
      <c r="B481" s="149" t="str">
        <f t="shared" si="19"/>
        <v>5BONNAMOUR</v>
      </c>
      <c r="C481" s="64" t="s">
        <v>632</v>
      </c>
      <c r="D481" s="64" t="s">
        <v>31</v>
      </c>
      <c r="E481" s="64" t="s">
        <v>516</v>
      </c>
      <c r="F481" s="350">
        <v>17900</v>
      </c>
      <c r="G481" s="351">
        <v>71</v>
      </c>
      <c r="H481" s="351">
        <v>5</v>
      </c>
      <c r="I481" s="150">
        <f t="shared" si="20"/>
        <v>0</v>
      </c>
      <c r="J481" s="150">
        <f t="shared" si="21"/>
        <v>0</v>
      </c>
      <c r="K481" s="151">
        <v>0</v>
      </c>
      <c r="L481" s="150">
        <f t="shared" si="22"/>
        <v>5</v>
      </c>
    </row>
    <row r="482" spans="2:12" x14ac:dyDescent="0.25">
      <c r="B482" s="149" t="str">
        <f t="shared" si="19"/>
        <v>7BONNARDOT</v>
      </c>
      <c r="C482" s="64" t="s">
        <v>633</v>
      </c>
      <c r="D482" s="64" t="s">
        <v>635</v>
      </c>
      <c r="E482" s="64" t="s">
        <v>530</v>
      </c>
      <c r="F482" s="350">
        <v>22785</v>
      </c>
      <c r="G482" s="351">
        <v>71</v>
      </c>
      <c r="H482" s="351" t="s">
        <v>14</v>
      </c>
      <c r="I482" s="150" t="str">
        <f t="shared" si="20"/>
        <v>F</v>
      </c>
      <c r="J482" s="150">
        <f t="shared" si="21"/>
        <v>0</v>
      </c>
      <c r="K482" s="151">
        <v>0</v>
      </c>
      <c r="L482" s="150">
        <f t="shared" si="22"/>
        <v>7</v>
      </c>
    </row>
    <row r="483" spans="2:12" x14ac:dyDescent="0.25">
      <c r="B483" s="149" t="str">
        <f t="shared" si="19"/>
        <v>6BONNEFOY</v>
      </c>
      <c r="C483" s="64" t="s">
        <v>636</v>
      </c>
      <c r="D483" s="64" t="s">
        <v>637</v>
      </c>
      <c r="E483" s="64" t="s">
        <v>521</v>
      </c>
      <c r="F483" s="350">
        <v>19105</v>
      </c>
      <c r="G483" s="351">
        <v>71</v>
      </c>
      <c r="H483" s="351">
        <v>6</v>
      </c>
      <c r="I483" s="150">
        <f t="shared" si="20"/>
        <v>0</v>
      </c>
      <c r="J483" s="150">
        <f t="shared" si="21"/>
        <v>0</v>
      </c>
      <c r="K483" s="151">
        <v>0</v>
      </c>
      <c r="L483" s="150">
        <f t="shared" si="22"/>
        <v>6</v>
      </c>
    </row>
    <row r="484" spans="2:12" x14ac:dyDescent="0.25">
      <c r="B484" s="149" t="str">
        <f t="shared" si="19"/>
        <v>4BONNIAU</v>
      </c>
      <c r="C484" s="64" t="s">
        <v>638</v>
      </c>
      <c r="D484" s="64" t="s">
        <v>27</v>
      </c>
      <c r="E484" s="64" t="s">
        <v>520</v>
      </c>
      <c r="F484" s="350">
        <v>24901</v>
      </c>
      <c r="G484" s="351">
        <v>71</v>
      </c>
      <c r="H484" s="351">
        <v>4</v>
      </c>
      <c r="I484" s="150">
        <f t="shared" si="20"/>
        <v>0</v>
      </c>
      <c r="J484" s="150">
        <f t="shared" si="21"/>
        <v>0</v>
      </c>
      <c r="K484" s="151">
        <v>0</v>
      </c>
      <c r="L484" s="150">
        <f t="shared" si="22"/>
        <v>4</v>
      </c>
    </row>
    <row r="485" spans="2:12" x14ac:dyDescent="0.25">
      <c r="B485" s="149" t="str">
        <f t="shared" si="19"/>
        <v>6BONNOT</v>
      </c>
      <c r="C485" s="64" t="s">
        <v>639</v>
      </c>
      <c r="D485" s="64" t="s">
        <v>144</v>
      </c>
      <c r="E485" s="64" t="s">
        <v>526</v>
      </c>
      <c r="F485" s="350">
        <v>16941</v>
      </c>
      <c r="G485" s="351">
        <v>71</v>
      </c>
      <c r="H485" s="351">
        <v>6</v>
      </c>
      <c r="I485" s="150">
        <f t="shared" si="20"/>
        <v>0</v>
      </c>
      <c r="J485" s="150">
        <f t="shared" si="21"/>
        <v>0</v>
      </c>
      <c r="K485" s="151">
        <v>0</v>
      </c>
      <c r="L485" s="150">
        <f t="shared" si="22"/>
        <v>6</v>
      </c>
    </row>
    <row r="486" spans="2:12" x14ac:dyDescent="0.25">
      <c r="B486" s="149" t="str">
        <f t="shared" si="19"/>
        <v>3BOREY</v>
      </c>
      <c r="C486" s="64" t="s">
        <v>642</v>
      </c>
      <c r="D486" s="64" t="s">
        <v>33</v>
      </c>
      <c r="E486" s="64" t="s">
        <v>19</v>
      </c>
      <c r="F486" s="350">
        <v>21068</v>
      </c>
      <c r="G486" s="351">
        <v>71</v>
      </c>
      <c r="H486" s="351">
        <v>3</v>
      </c>
      <c r="I486" s="150">
        <f t="shared" si="20"/>
        <v>0</v>
      </c>
      <c r="J486" s="150">
        <f t="shared" si="21"/>
        <v>0</v>
      </c>
      <c r="K486" s="151">
        <v>0</v>
      </c>
      <c r="L486" s="150">
        <f t="shared" si="22"/>
        <v>3</v>
      </c>
    </row>
    <row r="487" spans="2:12" x14ac:dyDescent="0.25">
      <c r="B487" s="149" t="str">
        <f t="shared" si="19"/>
        <v>2BOREY</v>
      </c>
      <c r="C487" s="64" t="s">
        <v>642</v>
      </c>
      <c r="D487" s="64" t="s">
        <v>101</v>
      </c>
      <c r="E487" s="64" t="s">
        <v>19</v>
      </c>
      <c r="F487" s="350">
        <v>18284</v>
      </c>
      <c r="G487" s="351">
        <v>71</v>
      </c>
      <c r="H487" s="351">
        <v>2</v>
      </c>
      <c r="I487" s="150">
        <f t="shared" si="20"/>
        <v>0</v>
      </c>
      <c r="J487" s="150">
        <f t="shared" si="21"/>
        <v>0</v>
      </c>
      <c r="K487" s="151">
        <v>0</v>
      </c>
      <c r="L487" s="150">
        <f t="shared" si="22"/>
        <v>2</v>
      </c>
    </row>
    <row r="488" spans="2:12" x14ac:dyDescent="0.25">
      <c r="B488" s="149" t="str">
        <f t="shared" si="19"/>
        <v>7BORGES</v>
      </c>
      <c r="C488" s="64" t="s">
        <v>643</v>
      </c>
      <c r="D488" s="64" t="s">
        <v>644</v>
      </c>
      <c r="E488" s="64" t="s">
        <v>526</v>
      </c>
      <c r="F488" s="350">
        <v>36435</v>
      </c>
      <c r="G488" s="351">
        <v>71</v>
      </c>
      <c r="H488" s="351" t="s">
        <v>4</v>
      </c>
      <c r="I488" s="150">
        <f t="shared" si="20"/>
        <v>0</v>
      </c>
      <c r="J488" s="150" t="str">
        <f t="shared" si="21"/>
        <v>M</v>
      </c>
      <c r="K488" s="151">
        <v>0</v>
      </c>
      <c r="L488" s="150">
        <f t="shared" si="22"/>
        <v>7</v>
      </c>
    </row>
    <row r="489" spans="2:12" x14ac:dyDescent="0.25">
      <c r="B489" s="149" t="str">
        <f t="shared" si="19"/>
        <v>6BORGOBELLO</v>
      </c>
      <c r="C489" s="64" t="s">
        <v>645</v>
      </c>
      <c r="D489" s="64" t="s">
        <v>83</v>
      </c>
      <c r="E489" s="64" t="s">
        <v>538</v>
      </c>
      <c r="F489" s="350">
        <v>16812</v>
      </c>
      <c r="G489" s="351">
        <v>71</v>
      </c>
      <c r="H489" s="351">
        <v>6</v>
      </c>
      <c r="I489" s="150">
        <f t="shared" si="20"/>
        <v>0</v>
      </c>
      <c r="J489" s="150">
        <f t="shared" si="21"/>
        <v>0</v>
      </c>
      <c r="K489" s="151">
        <v>0</v>
      </c>
      <c r="L489" s="150">
        <f t="shared" si="22"/>
        <v>6</v>
      </c>
    </row>
    <row r="490" spans="2:12" x14ac:dyDescent="0.25">
      <c r="B490" s="149" t="str">
        <f t="shared" si="19"/>
        <v>6BORNE</v>
      </c>
      <c r="C490" s="64" t="s">
        <v>646</v>
      </c>
      <c r="D490" s="64" t="s">
        <v>647</v>
      </c>
      <c r="E490" s="64" t="s">
        <v>516</v>
      </c>
      <c r="F490" s="350">
        <v>19473</v>
      </c>
      <c r="G490" s="351">
        <v>71</v>
      </c>
      <c r="H490" s="351">
        <v>6</v>
      </c>
      <c r="I490" s="150">
        <f t="shared" si="20"/>
        <v>0</v>
      </c>
      <c r="J490" s="150">
        <f t="shared" si="21"/>
        <v>0</v>
      </c>
      <c r="K490" s="151">
        <v>0</v>
      </c>
      <c r="L490" s="150">
        <f t="shared" si="22"/>
        <v>6</v>
      </c>
    </row>
    <row r="491" spans="2:12" x14ac:dyDescent="0.25">
      <c r="B491" s="149" t="str">
        <f t="shared" si="19"/>
        <v>7BOSC</v>
      </c>
      <c r="C491" s="64" t="s">
        <v>648</v>
      </c>
      <c r="D491" s="64" t="s">
        <v>649</v>
      </c>
      <c r="E491" s="64" t="s">
        <v>533</v>
      </c>
      <c r="F491" s="350">
        <v>36870</v>
      </c>
      <c r="G491" s="351">
        <v>71</v>
      </c>
      <c r="H491" s="351" t="s">
        <v>4</v>
      </c>
      <c r="I491" s="150">
        <f t="shared" si="20"/>
        <v>0</v>
      </c>
      <c r="J491" s="150" t="str">
        <f t="shared" si="21"/>
        <v>M</v>
      </c>
      <c r="K491" s="151">
        <v>0</v>
      </c>
      <c r="L491" s="150">
        <f t="shared" si="22"/>
        <v>7</v>
      </c>
    </row>
    <row r="492" spans="2:12" x14ac:dyDescent="0.25">
      <c r="B492" s="149" t="str">
        <f t="shared" si="19"/>
        <v>7BOSC</v>
      </c>
      <c r="C492" s="64" t="s">
        <v>648</v>
      </c>
      <c r="D492" s="64" t="s">
        <v>650</v>
      </c>
      <c r="E492" s="64" t="s">
        <v>533</v>
      </c>
      <c r="F492" s="350">
        <v>26066</v>
      </c>
      <c r="G492" s="351">
        <v>71</v>
      </c>
      <c r="H492" s="351" t="s">
        <v>14</v>
      </c>
      <c r="I492" s="150" t="str">
        <f t="shared" si="20"/>
        <v>F</v>
      </c>
      <c r="J492" s="150">
        <f t="shared" si="21"/>
        <v>0</v>
      </c>
      <c r="K492" s="151">
        <v>0</v>
      </c>
      <c r="L492" s="150">
        <f t="shared" si="22"/>
        <v>7</v>
      </c>
    </row>
    <row r="493" spans="2:12" x14ac:dyDescent="0.25">
      <c r="B493" s="149" t="str">
        <f t="shared" si="19"/>
        <v>5BOSC</v>
      </c>
      <c r="C493" s="64" t="s">
        <v>648</v>
      </c>
      <c r="D493" s="64" t="s">
        <v>651</v>
      </c>
      <c r="E493" s="64" t="s">
        <v>516</v>
      </c>
      <c r="F493" s="350">
        <v>28213</v>
      </c>
      <c r="G493" s="351">
        <v>71</v>
      </c>
      <c r="H493" s="351">
        <v>5</v>
      </c>
      <c r="I493" s="150">
        <f t="shared" si="20"/>
        <v>0</v>
      </c>
      <c r="J493" s="150">
        <f t="shared" si="21"/>
        <v>0</v>
      </c>
      <c r="K493" s="151">
        <v>0</v>
      </c>
      <c r="L493" s="150">
        <f t="shared" si="22"/>
        <v>5</v>
      </c>
    </row>
    <row r="494" spans="2:12" x14ac:dyDescent="0.25">
      <c r="B494" s="149" t="str">
        <f t="shared" si="19"/>
        <v>3BOSC</v>
      </c>
      <c r="C494" s="64" t="s">
        <v>648</v>
      </c>
      <c r="D494" s="64" t="s">
        <v>67</v>
      </c>
      <c r="E494" s="64" t="s">
        <v>533</v>
      </c>
      <c r="F494" s="350">
        <v>25637</v>
      </c>
      <c r="G494" s="351">
        <v>71</v>
      </c>
      <c r="H494" s="351">
        <v>3</v>
      </c>
      <c r="I494" s="150">
        <f t="shared" si="20"/>
        <v>0</v>
      </c>
      <c r="J494" s="150">
        <f t="shared" si="21"/>
        <v>0</v>
      </c>
      <c r="K494" s="151">
        <v>0</v>
      </c>
      <c r="L494" s="150">
        <f t="shared" si="22"/>
        <v>3</v>
      </c>
    </row>
    <row r="495" spans="2:12" x14ac:dyDescent="0.25">
      <c r="B495" s="149" t="str">
        <f t="shared" si="19"/>
        <v>7BOSC</v>
      </c>
      <c r="C495" s="64" t="s">
        <v>648</v>
      </c>
      <c r="D495" s="64" t="s">
        <v>652</v>
      </c>
      <c r="E495" s="64" t="s">
        <v>516</v>
      </c>
      <c r="F495" s="350">
        <v>30611</v>
      </c>
      <c r="G495" s="351">
        <v>71</v>
      </c>
      <c r="H495" s="351" t="s">
        <v>14</v>
      </c>
      <c r="I495" s="150" t="str">
        <f t="shared" si="20"/>
        <v>F</v>
      </c>
      <c r="J495" s="150">
        <f t="shared" si="21"/>
        <v>0</v>
      </c>
      <c r="K495" s="151">
        <v>0</v>
      </c>
      <c r="L495" s="150">
        <f t="shared" si="22"/>
        <v>7</v>
      </c>
    </row>
    <row r="496" spans="2:12" x14ac:dyDescent="0.25">
      <c r="B496" s="149" t="str">
        <f t="shared" si="19"/>
        <v>7BOUDOT</v>
      </c>
      <c r="C496" s="64" t="s">
        <v>653</v>
      </c>
      <c r="D496" s="64" t="s">
        <v>1448</v>
      </c>
      <c r="E496" s="64" t="s">
        <v>528</v>
      </c>
      <c r="F496" s="350">
        <v>36342</v>
      </c>
      <c r="G496" s="351">
        <v>71</v>
      </c>
      <c r="H496" s="351" t="s">
        <v>4</v>
      </c>
      <c r="I496" s="150">
        <f t="shared" si="20"/>
        <v>0</v>
      </c>
      <c r="J496" s="150" t="str">
        <f t="shared" si="21"/>
        <v>M</v>
      </c>
      <c r="K496" s="151">
        <v>0</v>
      </c>
      <c r="L496" s="150">
        <f t="shared" si="22"/>
        <v>7</v>
      </c>
    </row>
    <row r="497" spans="2:12" x14ac:dyDescent="0.25">
      <c r="B497" s="149" t="str">
        <f t="shared" si="19"/>
        <v>2BOUDOT</v>
      </c>
      <c r="C497" s="64" t="s">
        <v>653</v>
      </c>
      <c r="D497" s="64" t="s">
        <v>587</v>
      </c>
      <c r="E497" s="64" t="s">
        <v>532</v>
      </c>
      <c r="F497" s="350">
        <v>31704</v>
      </c>
      <c r="G497" s="351">
        <v>71</v>
      </c>
      <c r="H497" s="351">
        <v>2</v>
      </c>
      <c r="I497" s="150">
        <f t="shared" si="20"/>
        <v>0</v>
      </c>
      <c r="J497" s="150">
        <f t="shared" si="21"/>
        <v>0</v>
      </c>
      <c r="K497" s="151">
        <v>0</v>
      </c>
      <c r="L497" s="150">
        <f t="shared" si="22"/>
        <v>2</v>
      </c>
    </row>
    <row r="498" spans="2:12" x14ac:dyDescent="0.25">
      <c r="B498" s="149" t="str">
        <f t="shared" si="19"/>
        <v>5BOUFLET</v>
      </c>
      <c r="C498" s="64" t="s">
        <v>654</v>
      </c>
      <c r="D498" s="64" t="s">
        <v>202</v>
      </c>
      <c r="E498" s="64" t="s">
        <v>529</v>
      </c>
      <c r="F498" s="350">
        <v>22115</v>
      </c>
      <c r="G498" s="351">
        <v>71</v>
      </c>
      <c r="H498" s="351">
        <v>5</v>
      </c>
      <c r="I498" s="150">
        <f t="shared" si="20"/>
        <v>0</v>
      </c>
      <c r="J498" s="150">
        <f t="shared" si="21"/>
        <v>0</v>
      </c>
      <c r="K498" s="151">
        <v>0</v>
      </c>
      <c r="L498" s="150">
        <f t="shared" si="22"/>
        <v>5</v>
      </c>
    </row>
    <row r="499" spans="2:12" x14ac:dyDescent="0.25">
      <c r="B499" s="149" t="str">
        <f t="shared" si="19"/>
        <v>2BOUILHOL</v>
      </c>
      <c r="C499" s="64" t="s">
        <v>655</v>
      </c>
      <c r="D499" s="64" t="s">
        <v>656</v>
      </c>
      <c r="E499" s="64" t="s">
        <v>518</v>
      </c>
      <c r="F499" s="350">
        <v>30521</v>
      </c>
      <c r="G499" s="351">
        <v>71</v>
      </c>
      <c r="H499" s="351">
        <v>2</v>
      </c>
      <c r="I499" s="150">
        <f t="shared" si="20"/>
        <v>0</v>
      </c>
      <c r="J499" s="150">
        <f t="shared" si="21"/>
        <v>0</v>
      </c>
      <c r="K499" s="151">
        <v>0</v>
      </c>
      <c r="L499" s="150">
        <f t="shared" si="22"/>
        <v>2</v>
      </c>
    </row>
    <row r="500" spans="2:12" x14ac:dyDescent="0.25">
      <c r="B500" s="149" t="str">
        <f t="shared" si="19"/>
        <v>7BOUILLOUX</v>
      </c>
      <c r="C500" s="64" t="s">
        <v>657</v>
      </c>
      <c r="D500" s="64" t="s">
        <v>593</v>
      </c>
      <c r="E500" s="64" t="s">
        <v>534</v>
      </c>
      <c r="F500" s="350">
        <v>22450</v>
      </c>
      <c r="G500" s="351">
        <v>71</v>
      </c>
      <c r="H500" s="351" t="s">
        <v>14</v>
      </c>
      <c r="I500" s="150" t="str">
        <f t="shared" si="20"/>
        <v>F</v>
      </c>
      <c r="J500" s="150">
        <f t="shared" si="21"/>
        <v>0</v>
      </c>
      <c r="K500" s="151">
        <v>0</v>
      </c>
      <c r="L500" s="150">
        <f t="shared" si="22"/>
        <v>7</v>
      </c>
    </row>
    <row r="501" spans="2:12" x14ac:dyDescent="0.25">
      <c r="B501" s="149" t="str">
        <f t="shared" si="19"/>
        <v>2BOULCH</v>
      </c>
      <c r="C501" s="64" t="s">
        <v>658</v>
      </c>
      <c r="D501" s="64" t="s">
        <v>659</v>
      </c>
      <c r="E501" s="64" t="s">
        <v>541</v>
      </c>
      <c r="F501" s="350">
        <v>24274</v>
      </c>
      <c r="G501" s="351">
        <v>71</v>
      </c>
      <c r="H501" s="351">
        <v>2</v>
      </c>
      <c r="I501" s="150">
        <f t="shared" si="20"/>
        <v>0</v>
      </c>
      <c r="J501" s="150">
        <f t="shared" si="21"/>
        <v>0</v>
      </c>
      <c r="K501" s="151">
        <v>0</v>
      </c>
      <c r="L501" s="150">
        <f t="shared" si="22"/>
        <v>2</v>
      </c>
    </row>
    <row r="502" spans="2:12" x14ac:dyDescent="0.25">
      <c r="B502" s="149" t="str">
        <f t="shared" si="19"/>
        <v>4BOULISSET</v>
      </c>
      <c r="C502" s="64" t="s">
        <v>660</v>
      </c>
      <c r="D502" s="64" t="s">
        <v>621</v>
      </c>
      <c r="E502" s="64" t="s">
        <v>543</v>
      </c>
      <c r="F502" s="350">
        <v>18644</v>
      </c>
      <c r="G502" s="351">
        <v>71</v>
      </c>
      <c r="H502" s="351">
        <v>4</v>
      </c>
      <c r="I502" s="150">
        <f t="shared" si="20"/>
        <v>0</v>
      </c>
      <c r="J502" s="150">
        <f t="shared" si="21"/>
        <v>0</v>
      </c>
      <c r="K502" s="151">
        <v>0</v>
      </c>
      <c r="L502" s="150">
        <f t="shared" si="22"/>
        <v>4</v>
      </c>
    </row>
    <row r="503" spans="2:12" x14ac:dyDescent="0.25">
      <c r="B503" s="149" t="str">
        <f t="shared" si="19"/>
        <v>2BOURCIER</v>
      </c>
      <c r="C503" s="64" t="s">
        <v>661</v>
      </c>
      <c r="D503" s="64" t="s">
        <v>103</v>
      </c>
      <c r="E503" s="64" t="s">
        <v>537</v>
      </c>
      <c r="F503" s="350">
        <v>24261</v>
      </c>
      <c r="G503" s="351">
        <v>71</v>
      </c>
      <c r="H503" s="351">
        <v>2</v>
      </c>
      <c r="I503" s="150">
        <f t="shared" si="20"/>
        <v>0</v>
      </c>
      <c r="J503" s="150">
        <f t="shared" si="21"/>
        <v>0</v>
      </c>
      <c r="K503" s="151">
        <v>0</v>
      </c>
      <c r="L503" s="150">
        <f t="shared" si="22"/>
        <v>2</v>
      </c>
    </row>
    <row r="504" spans="2:12" x14ac:dyDescent="0.25">
      <c r="B504" s="149" t="str">
        <f t="shared" si="19"/>
        <v>3BOURGEOIS</v>
      </c>
      <c r="C504" s="64" t="s">
        <v>662</v>
      </c>
      <c r="D504" s="64" t="s">
        <v>223</v>
      </c>
      <c r="E504" s="64" t="s">
        <v>19</v>
      </c>
      <c r="F504" s="350">
        <v>34946</v>
      </c>
      <c r="G504" s="351">
        <v>71</v>
      </c>
      <c r="H504" s="351">
        <v>3</v>
      </c>
      <c r="I504" s="150">
        <f t="shared" si="20"/>
        <v>0</v>
      </c>
      <c r="J504" s="150">
        <f t="shared" si="21"/>
        <v>0</v>
      </c>
      <c r="K504" s="151">
        <v>0</v>
      </c>
      <c r="L504" s="150">
        <f t="shared" si="22"/>
        <v>3</v>
      </c>
    </row>
    <row r="505" spans="2:12" x14ac:dyDescent="0.25">
      <c r="B505" s="149" t="str">
        <f t="shared" si="19"/>
        <v>3BOURGEOIS</v>
      </c>
      <c r="C505" s="64" t="s">
        <v>662</v>
      </c>
      <c r="D505" s="64" t="s">
        <v>218</v>
      </c>
      <c r="E505" s="64" t="s">
        <v>19</v>
      </c>
      <c r="F505" s="350">
        <v>34946</v>
      </c>
      <c r="G505" s="351">
        <v>71</v>
      </c>
      <c r="H505" s="351">
        <v>3</v>
      </c>
      <c r="I505" s="150">
        <f t="shared" si="20"/>
        <v>0</v>
      </c>
      <c r="J505" s="150">
        <f t="shared" si="21"/>
        <v>0</v>
      </c>
      <c r="K505" s="151">
        <v>0</v>
      </c>
      <c r="L505" s="150">
        <f t="shared" si="22"/>
        <v>3</v>
      </c>
    </row>
    <row r="506" spans="2:12" x14ac:dyDescent="0.25">
      <c r="B506" s="149" t="str">
        <f t="shared" si="19"/>
        <v>5BOURGEON</v>
      </c>
      <c r="C506" s="64" t="s">
        <v>167</v>
      </c>
      <c r="D506" s="64" t="s">
        <v>95</v>
      </c>
      <c r="E506" s="64" t="s">
        <v>524</v>
      </c>
      <c r="F506" s="350">
        <v>20161</v>
      </c>
      <c r="G506" s="351">
        <v>71</v>
      </c>
      <c r="H506" s="351">
        <v>5</v>
      </c>
      <c r="I506" s="150">
        <f t="shared" si="20"/>
        <v>0</v>
      </c>
      <c r="J506" s="150">
        <f t="shared" si="21"/>
        <v>0</v>
      </c>
      <c r="K506" s="151">
        <v>0</v>
      </c>
      <c r="L506" s="150">
        <f t="shared" si="22"/>
        <v>5</v>
      </c>
    </row>
    <row r="507" spans="2:12" x14ac:dyDescent="0.25">
      <c r="B507" s="149" t="str">
        <f t="shared" si="19"/>
        <v>6BOUTON</v>
      </c>
      <c r="C507" s="64" t="s">
        <v>663</v>
      </c>
      <c r="D507" s="64" t="s">
        <v>608</v>
      </c>
      <c r="E507" s="64" t="s">
        <v>516</v>
      </c>
      <c r="F507" s="350">
        <v>17640</v>
      </c>
      <c r="G507" s="351">
        <v>71</v>
      </c>
      <c r="H507" s="351">
        <v>6</v>
      </c>
      <c r="I507" s="150">
        <f t="shared" si="20"/>
        <v>0</v>
      </c>
      <c r="J507" s="150">
        <f t="shared" si="21"/>
        <v>0</v>
      </c>
      <c r="K507" s="151">
        <v>0</v>
      </c>
      <c r="L507" s="150">
        <f t="shared" si="22"/>
        <v>6</v>
      </c>
    </row>
    <row r="508" spans="2:12" x14ac:dyDescent="0.25">
      <c r="B508" s="149" t="str">
        <f t="shared" si="19"/>
        <v>6BOUTON-PONSARD</v>
      </c>
      <c r="C508" s="64" t="s">
        <v>664</v>
      </c>
      <c r="D508" s="64" t="s">
        <v>665</v>
      </c>
      <c r="E508" s="64" t="s">
        <v>516</v>
      </c>
      <c r="F508" s="350">
        <v>25381</v>
      </c>
      <c r="G508" s="351">
        <v>71</v>
      </c>
      <c r="H508" s="351">
        <v>6</v>
      </c>
      <c r="I508" s="150">
        <f t="shared" si="20"/>
        <v>0</v>
      </c>
      <c r="J508" s="150">
        <f t="shared" si="21"/>
        <v>0</v>
      </c>
      <c r="K508" s="151">
        <v>0</v>
      </c>
      <c r="L508" s="150">
        <f t="shared" si="22"/>
        <v>6</v>
      </c>
    </row>
    <row r="509" spans="2:12" x14ac:dyDescent="0.25">
      <c r="B509" s="149" t="str">
        <f t="shared" si="19"/>
        <v>6BOYER</v>
      </c>
      <c r="C509" s="64" t="s">
        <v>666</v>
      </c>
      <c r="D509" s="64" t="s">
        <v>21</v>
      </c>
      <c r="E509" s="64" t="s">
        <v>540</v>
      </c>
      <c r="F509" s="350">
        <v>16933</v>
      </c>
      <c r="G509" s="351">
        <v>71</v>
      </c>
      <c r="H509" s="351">
        <v>6</v>
      </c>
      <c r="I509" s="150">
        <f t="shared" si="20"/>
        <v>0</v>
      </c>
      <c r="J509" s="150">
        <f t="shared" si="21"/>
        <v>0</v>
      </c>
      <c r="K509" s="151">
        <v>0</v>
      </c>
      <c r="L509" s="150">
        <f t="shared" si="22"/>
        <v>6</v>
      </c>
    </row>
    <row r="510" spans="2:12" x14ac:dyDescent="0.25">
      <c r="B510" s="149" t="str">
        <f t="shared" si="19"/>
        <v>3BOYER</v>
      </c>
      <c r="C510" s="64" t="s">
        <v>666</v>
      </c>
      <c r="D510" s="64" t="s">
        <v>113</v>
      </c>
      <c r="E510" s="64" t="s">
        <v>540</v>
      </c>
      <c r="F510" s="350">
        <v>24772</v>
      </c>
      <c r="G510" s="351">
        <v>71</v>
      </c>
      <c r="H510" s="351">
        <v>3</v>
      </c>
      <c r="I510" s="150">
        <f t="shared" si="20"/>
        <v>0</v>
      </c>
      <c r="J510" s="150">
        <f t="shared" si="21"/>
        <v>0</v>
      </c>
      <c r="K510" s="151">
        <v>0</v>
      </c>
      <c r="L510" s="150">
        <f t="shared" si="22"/>
        <v>3</v>
      </c>
    </row>
    <row r="511" spans="2:12" x14ac:dyDescent="0.25">
      <c r="B511" s="149" t="str">
        <f t="shared" si="19"/>
        <v>6BRELAUD</v>
      </c>
      <c r="C511" s="64" t="s">
        <v>667</v>
      </c>
      <c r="D511" s="64" t="s">
        <v>139</v>
      </c>
      <c r="E511" s="64" t="s">
        <v>519</v>
      </c>
      <c r="F511" s="350">
        <v>17161</v>
      </c>
      <c r="G511" s="351">
        <v>71</v>
      </c>
      <c r="H511" s="351">
        <v>6</v>
      </c>
      <c r="I511" s="150">
        <f t="shared" si="20"/>
        <v>0</v>
      </c>
      <c r="J511" s="150">
        <f t="shared" si="21"/>
        <v>0</v>
      </c>
      <c r="K511" s="151">
        <v>0</v>
      </c>
      <c r="L511" s="150">
        <f t="shared" si="22"/>
        <v>6</v>
      </c>
    </row>
    <row r="512" spans="2:12" x14ac:dyDescent="0.25">
      <c r="B512" s="149" t="str">
        <f t="shared" si="19"/>
        <v>2BRIDAY</v>
      </c>
      <c r="C512" s="64" t="s">
        <v>669</v>
      </c>
      <c r="D512" s="64" t="s">
        <v>175</v>
      </c>
      <c r="E512" s="64" t="s">
        <v>544</v>
      </c>
      <c r="F512" s="350">
        <v>26670</v>
      </c>
      <c r="G512" s="351">
        <v>71</v>
      </c>
      <c r="H512" s="351">
        <v>2</v>
      </c>
      <c r="I512" s="150">
        <f t="shared" si="20"/>
        <v>0</v>
      </c>
      <c r="J512" s="150">
        <f t="shared" si="21"/>
        <v>0</v>
      </c>
      <c r="K512" s="151">
        <v>0</v>
      </c>
      <c r="L512" s="150">
        <f t="shared" si="22"/>
        <v>2</v>
      </c>
    </row>
    <row r="513" spans="2:12" x14ac:dyDescent="0.25">
      <c r="B513" s="149" t="str">
        <f t="shared" si="19"/>
        <v>3BRIOTTET</v>
      </c>
      <c r="C513" s="64" t="s">
        <v>670</v>
      </c>
      <c r="D513" s="64" t="s">
        <v>402</v>
      </c>
      <c r="E513" s="64" t="s">
        <v>532</v>
      </c>
      <c r="F513" s="350">
        <v>30953</v>
      </c>
      <c r="G513" s="351">
        <v>71</v>
      </c>
      <c r="H513" s="351">
        <v>3</v>
      </c>
      <c r="I513" s="150">
        <f t="shared" si="20"/>
        <v>0</v>
      </c>
      <c r="J513" s="150">
        <f t="shared" si="21"/>
        <v>0</v>
      </c>
      <c r="K513" s="151">
        <v>0</v>
      </c>
      <c r="L513" s="150">
        <f t="shared" si="22"/>
        <v>3</v>
      </c>
    </row>
    <row r="514" spans="2:12" x14ac:dyDescent="0.25">
      <c r="B514" s="149" t="str">
        <f t="shared" si="19"/>
        <v>2BRIZE</v>
      </c>
      <c r="C514" s="64" t="s">
        <v>671</v>
      </c>
      <c r="D514" s="64" t="s">
        <v>672</v>
      </c>
      <c r="E514" s="64" t="s">
        <v>530</v>
      </c>
      <c r="F514" s="350">
        <v>29532</v>
      </c>
      <c r="G514" s="351">
        <v>71</v>
      </c>
      <c r="H514" s="351">
        <v>2</v>
      </c>
      <c r="I514" s="150">
        <f t="shared" si="20"/>
        <v>0</v>
      </c>
      <c r="J514" s="150">
        <f t="shared" si="21"/>
        <v>0</v>
      </c>
      <c r="K514" s="151">
        <v>0</v>
      </c>
      <c r="L514" s="150">
        <f t="shared" si="22"/>
        <v>2</v>
      </c>
    </row>
    <row r="515" spans="2:12" x14ac:dyDescent="0.25">
      <c r="B515" s="149" t="str">
        <f t="shared" si="19"/>
        <v>2BRUGNON</v>
      </c>
      <c r="C515" s="64" t="s">
        <v>673</v>
      </c>
      <c r="D515" s="64" t="s">
        <v>37</v>
      </c>
      <c r="E515" s="64" t="s">
        <v>532</v>
      </c>
      <c r="F515" s="350">
        <v>28139</v>
      </c>
      <c r="G515" s="351">
        <v>71</v>
      </c>
      <c r="H515" s="351">
        <v>1</v>
      </c>
      <c r="I515" s="150">
        <f t="shared" si="20"/>
        <v>0</v>
      </c>
      <c r="J515" s="150">
        <f t="shared" si="21"/>
        <v>0</v>
      </c>
      <c r="K515" s="151">
        <v>0</v>
      </c>
      <c r="L515" s="150">
        <f t="shared" si="22"/>
        <v>2</v>
      </c>
    </row>
    <row r="516" spans="2:12" x14ac:dyDescent="0.25">
      <c r="B516" s="149" t="str">
        <f t="shared" si="19"/>
        <v>6BRUGNON</v>
      </c>
      <c r="C516" s="64" t="s">
        <v>673</v>
      </c>
      <c r="D516" s="64" t="s">
        <v>247</v>
      </c>
      <c r="E516" s="64" t="s">
        <v>519</v>
      </c>
      <c r="F516" s="350">
        <v>17702</v>
      </c>
      <c r="G516" s="351">
        <v>71</v>
      </c>
      <c r="H516" s="351">
        <v>6</v>
      </c>
      <c r="I516" s="150">
        <f t="shared" si="20"/>
        <v>0</v>
      </c>
      <c r="J516" s="150">
        <f t="shared" si="21"/>
        <v>0</v>
      </c>
      <c r="K516" s="151">
        <v>0</v>
      </c>
      <c r="L516" s="150">
        <f t="shared" si="22"/>
        <v>6</v>
      </c>
    </row>
    <row r="517" spans="2:12" x14ac:dyDescent="0.25">
      <c r="B517" s="149" t="str">
        <f t="shared" si="19"/>
        <v>6BRUN</v>
      </c>
      <c r="C517" s="64" t="s">
        <v>674</v>
      </c>
      <c r="D517" s="64" t="s">
        <v>131</v>
      </c>
      <c r="E517" s="64" t="s">
        <v>538</v>
      </c>
      <c r="F517" s="350">
        <v>17932</v>
      </c>
      <c r="G517" s="351">
        <v>71</v>
      </c>
      <c r="H517" s="351">
        <v>6</v>
      </c>
      <c r="I517" s="150">
        <f t="shared" si="20"/>
        <v>0</v>
      </c>
      <c r="J517" s="150">
        <f t="shared" si="21"/>
        <v>0</v>
      </c>
      <c r="K517" s="151">
        <v>0</v>
      </c>
      <c r="L517" s="150">
        <f t="shared" si="22"/>
        <v>6</v>
      </c>
    </row>
    <row r="518" spans="2:12" x14ac:dyDescent="0.25">
      <c r="B518" s="149" t="str">
        <f t="shared" si="19"/>
        <v>7BRUNO</v>
      </c>
      <c r="C518" s="64" t="s">
        <v>675</v>
      </c>
      <c r="D518" s="64" t="s">
        <v>617</v>
      </c>
      <c r="E518" s="64" t="s">
        <v>528</v>
      </c>
      <c r="F518" s="350">
        <v>36424</v>
      </c>
      <c r="G518" s="351">
        <v>71</v>
      </c>
      <c r="H518" s="351" t="s">
        <v>4</v>
      </c>
      <c r="I518" s="150">
        <f t="shared" si="20"/>
        <v>0</v>
      </c>
      <c r="J518" s="150" t="str">
        <f t="shared" si="21"/>
        <v>M</v>
      </c>
      <c r="K518" s="151">
        <v>0</v>
      </c>
      <c r="L518" s="150">
        <f t="shared" si="22"/>
        <v>7</v>
      </c>
    </row>
    <row r="519" spans="2:12" x14ac:dyDescent="0.25">
      <c r="B519" s="149" t="str">
        <f t="shared" si="19"/>
        <v>5BRUZZONI</v>
      </c>
      <c r="C519" s="64" t="s">
        <v>676</v>
      </c>
      <c r="D519" s="64" t="s">
        <v>101</v>
      </c>
      <c r="E519" s="64" t="s">
        <v>520</v>
      </c>
      <c r="F519" s="350">
        <v>19633</v>
      </c>
      <c r="G519" s="351">
        <v>71</v>
      </c>
      <c r="H519" s="351">
        <v>5</v>
      </c>
      <c r="I519" s="150">
        <f t="shared" si="20"/>
        <v>0</v>
      </c>
      <c r="J519" s="150">
        <f t="shared" si="21"/>
        <v>0</v>
      </c>
      <c r="K519" s="151">
        <v>0</v>
      </c>
      <c r="L519" s="150">
        <f t="shared" si="22"/>
        <v>5</v>
      </c>
    </row>
    <row r="520" spans="2:12" x14ac:dyDescent="0.25">
      <c r="B520" s="149" t="str">
        <f t="shared" si="19"/>
        <v>5BRUZZONI</v>
      </c>
      <c r="C520" s="64" t="s">
        <v>676</v>
      </c>
      <c r="D520" s="64" t="s">
        <v>17</v>
      </c>
      <c r="E520" s="64" t="s">
        <v>530</v>
      </c>
      <c r="F520" s="350">
        <v>28447</v>
      </c>
      <c r="G520" s="351">
        <v>71</v>
      </c>
      <c r="H520" s="351">
        <v>5</v>
      </c>
      <c r="I520" s="150">
        <f t="shared" si="20"/>
        <v>0</v>
      </c>
      <c r="J520" s="150">
        <f t="shared" si="21"/>
        <v>0</v>
      </c>
      <c r="K520" s="151">
        <v>0</v>
      </c>
      <c r="L520" s="150">
        <f t="shared" si="22"/>
        <v>5</v>
      </c>
    </row>
    <row r="521" spans="2:12" x14ac:dyDescent="0.25">
      <c r="B521" s="149" t="str">
        <f t="shared" si="19"/>
        <v>2BUCHILLET</v>
      </c>
      <c r="C521" s="64" t="s">
        <v>677</v>
      </c>
      <c r="D521" s="64" t="s">
        <v>608</v>
      </c>
      <c r="E521" s="64" t="s">
        <v>537</v>
      </c>
      <c r="F521" s="350">
        <v>21780</v>
      </c>
      <c r="G521" s="351">
        <v>71</v>
      </c>
      <c r="H521" s="351">
        <v>2</v>
      </c>
      <c r="I521" s="150">
        <f t="shared" si="20"/>
        <v>0</v>
      </c>
      <c r="J521" s="150">
        <f t="shared" si="21"/>
        <v>0</v>
      </c>
      <c r="K521" s="151">
        <v>0</v>
      </c>
      <c r="L521" s="150">
        <f t="shared" si="22"/>
        <v>2</v>
      </c>
    </row>
    <row r="522" spans="2:12" x14ac:dyDescent="0.25">
      <c r="B522" s="149" t="str">
        <f t="shared" si="19"/>
        <v>5BUE</v>
      </c>
      <c r="C522" s="64" t="s">
        <v>1321</v>
      </c>
      <c r="D522" s="64" t="s">
        <v>678</v>
      </c>
      <c r="E522" s="64" t="s">
        <v>523</v>
      </c>
      <c r="F522" s="350">
        <v>17977</v>
      </c>
      <c r="G522" s="351">
        <v>71</v>
      </c>
      <c r="H522" s="351">
        <v>5</v>
      </c>
      <c r="I522" s="150">
        <f t="shared" si="20"/>
        <v>0</v>
      </c>
      <c r="J522" s="150">
        <f t="shared" si="21"/>
        <v>0</v>
      </c>
      <c r="K522" s="151">
        <v>0</v>
      </c>
      <c r="L522" s="150">
        <f t="shared" si="22"/>
        <v>5</v>
      </c>
    </row>
    <row r="523" spans="2:12" x14ac:dyDescent="0.25">
      <c r="B523" s="149" t="str">
        <f t="shared" si="19"/>
        <v>2BUFFET</v>
      </c>
      <c r="C523" s="64" t="s">
        <v>679</v>
      </c>
      <c r="D523" s="64" t="s">
        <v>95</v>
      </c>
      <c r="E523" s="64" t="s">
        <v>541</v>
      </c>
      <c r="F523" s="350">
        <v>22785</v>
      </c>
      <c r="G523" s="351">
        <v>71</v>
      </c>
      <c r="H523" s="351">
        <v>2</v>
      </c>
      <c r="I523" s="150">
        <f t="shared" si="20"/>
        <v>0</v>
      </c>
      <c r="J523" s="150">
        <f t="shared" si="21"/>
        <v>0</v>
      </c>
      <c r="K523" s="151">
        <v>0</v>
      </c>
      <c r="L523" s="150">
        <f t="shared" si="22"/>
        <v>2</v>
      </c>
    </row>
    <row r="524" spans="2:12" x14ac:dyDescent="0.25">
      <c r="B524" s="149" t="str">
        <f t="shared" si="19"/>
        <v>5BURDILLAT</v>
      </c>
      <c r="C524" s="64" t="s">
        <v>680</v>
      </c>
      <c r="D524" s="64" t="s">
        <v>61</v>
      </c>
      <c r="E524" s="64" t="s">
        <v>516</v>
      </c>
      <c r="F524" s="350">
        <v>22309</v>
      </c>
      <c r="G524" s="351">
        <v>71</v>
      </c>
      <c r="H524" s="351">
        <v>5</v>
      </c>
      <c r="I524" s="150">
        <f t="shared" si="20"/>
        <v>0</v>
      </c>
      <c r="J524" s="150">
        <f t="shared" si="21"/>
        <v>0</v>
      </c>
      <c r="K524" s="151">
        <v>0</v>
      </c>
      <c r="L524" s="150">
        <f t="shared" si="22"/>
        <v>5</v>
      </c>
    </row>
    <row r="525" spans="2:12" x14ac:dyDescent="0.25">
      <c r="B525" s="149" t="str">
        <f t="shared" si="19"/>
        <v>4BURDILLAT</v>
      </c>
      <c r="C525" s="64" t="s">
        <v>680</v>
      </c>
      <c r="D525" s="64" t="s">
        <v>18</v>
      </c>
      <c r="E525" s="64" t="s">
        <v>538</v>
      </c>
      <c r="F525" s="350">
        <v>23106</v>
      </c>
      <c r="G525" s="351">
        <v>71</v>
      </c>
      <c r="H525" s="351">
        <v>4</v>
      </c>
      <c r="I525" s="150">
        <f t="shared" si="20"/>
        <v>0</v>
      </c>
      <c r="J525" s="150">
        <f t="shared" si="21"/>
        <v>0</v>
      </c>
      <c r="K525" s="151">
        <v>0</v>
      </c>
      <c r="L525" s="150">
        <f t="shared" si="22"/>
        <v>4</v>
      </c>
    </row>
    <row r="526" spans="2:12" x14ac:dyDescent="0.25">
      <c r="B526" s="149" t="str">
        <f t="shared" si="19"/>
        <v>6BURDIN</v>
      </c>
      <c r="C526" s="64" t="s">
        <v>681</v>
      </c>
      <c r="D526" s="64" t="s">
        <v>125</v>
      </c>
      <c r="E526" s="64" t="s">
        <v>526</v>
      </c>
      <c r="F526" s="350">
        <v>21222</v>
      </c>
      <c r="G526" s="351">
        <v>71</v>
      </c>
      <c r="H526" s="351">
        <v>6</v>
      </c>
      <c r="I526" s="150">
        <f t="shared" si="20"/>
        <v>0</v>
      </c>
      <c r="J526" s="150">
        <f t="shared" si="21"/>
        <v>0</v>
      </c>
      <c r="K526" s="151">
        <v>0</v>
      </c>
      <c r="L526" s="150">
        <f t="shared" si="22"/>
        <v>6</v>
      </c>
    </row>
    <row r="527" spans="2:12" x14ac:dyDescent="0.25">
      <c r="B527" s="149" t="str">
        <f t="shared" si="19"/>
        <v>5BURNICHON</v>
      </c>
      <c r="C527" s="64" t="s">
        <v>682</v>
      </c>
      <c r="D527" s="64" t="s">
        <v>139</v>
      </c>
      <c r="E527" s="64" t="s">
        <v>526</v>
      </c>
      <c r="F527" s="350">
        <v>26505</v>
      </c>
      <c r="G527" s="351">
        <v>71</v>
      </c>
      <c r="H527" s="351">
        <v>5</v>
      </c>
      <c r="I527" s="150">
        <f t="shared" si="20"/>
        <v>0</v>
      </c>
      <c r="J527" s="150">
        <f t="shared" si="21"/>
        <v>0</v>
      </c>
      <c r="K527" s="151">
        <v>0</v>
      </c>
      <c r="L527" s="150">
        <f t="shared" si="22"/>
        <v>5</v>
      </c>
    </row>
    <row r="528" spans="2:12" x14ac:dyDescent="0.25">
      <c r="B528" s="149" t="str">
        <f t="shared" si="19"/>
        <v>5BURTIN</v>
      </c>
      <c r="C528" s="64" t="s">
        <v>683</v>
      </c>
      <c r="D528" s="64" t="s">
        <v>61</v>
      </c>
      <c r="E528" s="64" t="s">
        <v>541</v>
      </c>
      <c r="F528" s="350">
        <v>21195</v>
      </c>
      <c r="G528" s="351">
        <v>71</v>
      </c>
      <c r="H528" s="351">
        <v>5</v>
      </c>
      <c r="I528" s="150">
        <f t="shared" si="20"/>
        <v>0</v>
      </c>
      <c r="J528" s="150">
        <f t="shared" si="21"/>
        <v>0</v>
      </c>
      <c r="K528" s="151">
        <v>0</v>
      </c>
      <c r="L528" s="150">
        <f t="shared" si="22"/>
        <v>5</v>
      </c>
    </row>
    <row r="529" spans="2:12" x14ac:dyDescent="0.25">
      <c r="B529" s="149" t="str">
        <f t="shared" ref="B529:B592" si="23">CONCATENATE(L529,C529)</f>
        <v>4BURY</v>
      </c>
      <c r="C529" s="64" t="s">
        <v>684</v>
      </c>
      <c r="D529" s="64" t="s">
        <v>166</v>
      </c>
      <c r="E529" s="64" t="s">
        <v>543</v>
      </c>
      <c r="F529" s="350">
        <v>25016</v>
      </c>
      <c r="G529" s="351">
        <v>71</v>
      </c>
      <c r="H529" s="351">
        <v>4</v>
      </c>
      <c r="I529" s="150">
        <f t="shared" ref="I529:I592" si="24">IF(H529="F","F",0)</f>
        <v>0</v>
      </c>
      <c r="J529" s="150">
        <f t="shared" ref="J529:J592" si="25">IF(H529="M","M",0)</f>
        <v>0</v>
      </c>
      <c r="K529" s="151">
        <v>0</v>
      </c>
      <c r="L529" s="150">
        <f t="shared" ref="L529:L592" si="26">IF(H529=1,2,IF(H529="F",7,IF(H529="M",7,H529)))</f>
        <v>4</v>
      </c>
    </row>
    <row r="530" spans="2:12" x14ac:dyDescent="0.25">
      <c r="B530" s="149" t="str">
        <f t="shared" si="23"/>
        <v>7BUTTARD</v>
      </c>
      <c r="C530" s="64" t="s">
        <v>685</v>
      </c>
      <c r="D530" s="64" t="s">
        <v>686</v>
      </c>
      <c r="E530" s="64" t="s">
        <v>531</v>
      </c>
      <c r="F530" s="350">
        <v>27430</v>
      </c>
      <c r="G530" s="351">
        <v>71</v>
      </c>
      <c r="H530" s="351" t="s">
        <v>14</v>
      </c>
      <c r="I530" s="150" t="str">
        <f t="shared" si="24"/>
        <v>F</v>
      </c>
      <c r="J530" s="150">
        <f t="shared" si="25"/>
        <v>0</v>
      </c>
      <c r="K530" s="151">
        <v>0</v>
      </c>
      <c r="L530" s="150">
        <f t="shared" si="26"/>
        <v>7</v>
      </c>
    </row>
    <row r="531" spans="2:12" x14ac:dyDescent="0.25">
      <c r="B531" s="149" t="str">
        <f t="shared" si="23"/>
        <v>3BUTTARD</v>
      </c>
      <c r="C531" s="64" t="s">
        <v>685</v>
      </c>
      <c r="D531" s="64" t="s">
        <v>687</v>
      </c>
      <c r="E531" s="64" t="s">
        <v>531</v>
      </c>
      <c r="F531" s="350">
        <v>26677</v>
      </c>
      <c r="G531" s="351">
        <v>71</v>
      </c>
      <c r="H531" s="351">
        <v>3</v>
      </c>
      <c r="I531" s="150">
        <f t="shared" si="24"/>
        <v>0</v>
      </c>
      <c r="J531" s="150">
        <f t="shared" si="25"/>
        <v>0</v>
      </c>
      <c r="K531" s="151">
        <v>0</v>
      </c>
      <c r="L531" s="150">
        <f t="shared" si="26"/>
        <v>3</v>
      </c>
    </row>
    <row r="532" spans="2:12" x14ac:dyDescent="0.25">
      <c r="B532" s="149" t="str">
        <f t="shared" si="23"/>
        <v>6BUVAT</v>
      </c>
      <c r="C532" s="64" t="s">
        <v>688</v>
      </c>
      <c r="D532" s="64" t="s">
        <v>27</v>
      </c>
      <c r="E532" s="64" t="s">
        <v>516</v>
      </c>
      <c r="F532" s="350">
        <v>23875</v>
      </c>
      <c r="G532" s="351">
        <v>71</v>
      </c>
      <c r="H532" s="351">
        <v>6</v>
      </c>
      <c r="I532" s="150">
        <f t="shared" si="24"/>
        <v>0</v>
      </c>
      <c r="J532" s="150">
        <f t="shared" si="25"/>
        <v>0</v>
      </c>
      <c r="K532" s="151">
        <v>0</v>
      </c>
      <c r="L532" s="150">
        <f t="shared" si="26"/>
        <v>6</v>
      </c>
    </row>
    <row r="533" spans="2:12" x14ac:dyDescent="0.25">
      <c r="B533" s="149" t="str">
        <f t="shared" si="23"/>
        <v>3CAIRE</v>
      </c>
      <c r="C533" s="64" t="s">
        <v>689</v>
      </c>
      <c r="D533" s="64" t="s">
        <v>617</v>
      </c>
      <c r="E533" s="64" t="s">
        <v>530</v>
      </c>
      <c r="F533" s="350">
        <v>32059</v>
      </c>
      <c r="G533" s="351">
        <v>71</v>
      </c>
      <c r="H533" s="351">
        <v>3</v>
      </c>
      <c r="I533" s="150">
        <f t="shared" si="24"/>
        <v>0</v>
      </c>
      <c r="J533" s="150">
        <f t="shared" si="25"/>
        <v>0</v>
      </c>
      <c r="K533" s="151">
        <v>0</v>
      </c>
      <c r="L533" s="150">
        <f t="shared" si="26"/>
        <v>3</v>
      </c>
    </row>
    <row r="534" spans="2:12" x14ac:dyDescent="0.25">
      <c r="B534" s="149" t="str">
        <f t="shared" si="23"/>
        <v>5CALBA</v>
      </c>
      <c r="C534" s="64" t="s">
        <v>690</v>
      </c>
      <c r="D534" s="64" t="s">
        <v>192</v>
      </c>
      <c r="E534" s="64" t="s">
        <v>516</v>
      </c>
      <c r="F534" s="350">
        <v>21267</v>
      </c>
      <c r="G534" s="351">
        <v>71</v>
      </c>
      <c r="H534" s="351">
        <v>5</v>
      </c>
      <c r="I534" s="150">
        <f t="shared" si="24"/>
        <v>0</v>
      </c>
      <c r="J534" s="150">
        <f t="shared" si="25"/>
        <v>0</v>
      </c>
      <c r="K534" s="151">
        <v>0</v>
      </c>
      <c r="L534" s="150">
        <f t="shared" si="26"/>
        <v>5</v>
      </c>
    </row>
    <row r="535" spans="2:12" x14ac:dyDescent="0.25">
      <c r="B535" s="149" t="str">
        <f t="shared" si="23"/>
        <v>2CALONNE</v>
      </c>
      <c r="C535" s="64" t="s">
        <v>691</v>
      </c>
      <c r="D535" s="64" t="s">
        <v>107</v>
      </c>
      <c r="E535" s="64" t="s">
        <v>520</v>
      </c>
      <c r="F535" s="350">
        <v>26147</v>
      </c>
      <c r="G535" s="351">
        <v>71</v>
      </c>
      <c r="H535" s="351">
        <v>2</v>
      </c>
      <c r="I535" s="150">
        <f t="shared" si="24"/>
        <v>0</v>
      </c>
      <c r="J535" s="150">
        <f t="shared" si="25"/>
        <v>0</v>
      </c>
      <c r="K535" s="151">
        <v>0</v>
      </c>
      <c r="L535" s="150">
        <f t="shared" si="26"/>
        <v>2</v>
      </c>
    </row>
    <row r="536" spans="2:12" x14ac:dyDescent="0.25">
      <c r="B536" s="149" t="str">
        <f t="shared" si="23"/>
        <v>6CAMUSET</v>
      </c>
      <c r="C536" s="64" t="s">
        <v>692</v>
      </c>
      <c r="D536" s="64" t="s">
        <v>81</v>
      </c>
      <c r="E536" s="64" t="s">
        <v>516</v>
      </c>
      <c r="F536" s="350">
        <v>17647</v>
      </c>
      <c r="G536" s="351">
        <v>71</v>
      </c>
      <c r="H536" s="351">
        <v>6</v>
      </c>
      <c r="I536" s="150">
        <f t="shared" si="24"/>
        <v>0</v>
      </c>
      <c r="J536" s="150">
        <f t="shared" si="25"/>
        <v>0</v>
      </c>
      <c r="K536" s="151">
        <v>0</v>
      </c>
      <c r="L536" s="150">
        <f t="shared" si="26"/>
        <v>6</v>
      </c>
    </row>
    <row r="537" spans="2:12" x14ac:dyDescent="0.25">
      <c r="B537" s="149" t="str">
        <f t="shared" si="23"/>
        <v>5CANNARD</v>
      </c>
      <c r="C537" s="64" t="s">
        <v>693</v>
      </c>
      <c r="D537" s="64" t="s">
        <v>647</v>
      </c>
      <c r="E537" s="64" t="s">
        <v>523</v>
      </c>
      <c r="F537" s="350">
        <v>25284</v>
      </c>
      <c r="G537" s="351">
        <v>71</v>
      </c>
      <c r="H537" s="351">
        <v>5</v>
      </c>
      <c r="I537" s="150">
        <f t="shared" si="24"/>
        <v>0</v>
      </c>
      <c r="J537" s="150">
        <f t="shared" si="25"/>
        <v>0</v>
      </c>
      <c r="K537" s="151">
        <v>0</v>
      </c>
      <c r="L537" s="150">
        <f t="shared" si="26"/>
        <v>5</v>
      </c>
    </row>
    <row r="538" spans="2:12" x14ac:dyDescent="0.25">
      <c r="B538" s="149" t="str">
        <f t="shared" si="23"/>
        <v>7CAPELLI</v>
      </c>
      <c r="C538" s="64" t="s">
        <v>694</v>
      </c>
      <c r="D538" s="64" t="s">
        <v>581</v>
      </c>
      <c r="E538" s="64" t="s">
        <v>516</v>
      </c>
      <c r="F538" s="350">
        <v>26033</v>
      </c>
      <c r="G538" s="351">
        <v>71</v>
      </c>
      <c r="H538" s="351" t="s">
        <v>14</v>
      </c>
      <c r="I538" s="150" t="str">
        <f t="shared" si="24"/>
        <v>F</v>
      </c>
      <c r="J538" s="150">
        <f t="shared" si="25"/>
        <v>0</v>
      </c>
      <c r="K538" s="151">
        <v>0</v>
      </c>
      <c r="L538" s="150">
        <f t="shared" si="26"/>
        <v>7</v>
      </c>
    </row>
    <row r="539" spans="2:12" x14ac:dyDescent="0.25">
      <c r="B539" s="149" t="str">
        <f t="shared" si="23"/>
        <v>5CARDON</v>
      </c>
      <c r="C539" s="64" t="s">
        <v>1449</v>
      </c>
      <c r="D539" s="64" t="s">
        <v>27</v>
      </c>
      <c r="E539" s="64" t="s">
        <v>523</v>
      </c>
      <c r="F539" s="350">
        <v>22339</v>
      </c>
      <c r="G539" s="351">
        <v>71</v>
      </c>
      <c r="H539" s="351">
        <v>5</v>
      </c>
      <c r="I539" s="150">
        <f t="shared" si="24"/>
        <v>0</v>
      </c>
      <c r="J539" s="150">
        <f t="shared" si="25"/>
        <v>0</v>
      </c>
      <c r="K539" s="151">
        <v>0</v>
      </c>
      <c r="L539" s="150">
        <f t="shared" si="26"/>
        <v>5</v>
      </c>
    </row>
    <row r="540" spans="2:12" x14ac:dyDescent="0.25">
      <c r="B540" s="149" t="str">
        <f t="shared" si="23"/>
        <v>4CARLOT</v>
      </c>
      <c r="C540" s="64" t="s">
        <v>696</v>
      </c>
      <c r="D540" s="64" t="s">
        <v>59</v>
      </c>
      <c r="E540" s="64" t="s">
        <v>528</v>
      </c>
      <c r="F540" s="350">
        <v>19657</v>
      </c>
      <c r="G540" s="351">
        <v>71</v>
      </c>
      <c r="H540" s="351">
        <v>4</v>
      </c>
      <c r="I540" s="150">
        <f t="shared" si="24"/>
        <v>0</v>
      </c>
      <c r="J540" s="150">
        <f t="shared" si="25"/>
        <v>0</v>
      </c>
      <c r="K540" s="151">
        <v>0</v>
      </c>
      <c r="L540" s="150">
        <f t="shared" si="26"/>
        <v>4</v>
      </c>
    </row>
    <row r="541" spans="2:12" x14ac:dyDescent="0.25">
      <c r="B541" s="149" t="str">
        <f t="shared" si="23"/>
        <v>4CARNET</v>
      </c>
      <c r="C541" s="64" t="s">
        <v>697</v>
      </c>
      <c r="D541" s="64" t="s">
        <v>117</v>
      </c>
      <c r="E541" s="64" t="s">
        <v>516</v>
      </c>
      <c r="F541" s="350">
        <v>24280</v>
      </c>
      <c r="G541" s="351">
        <v>71</v>
      </c>
      <c r="H541" s="351">
        <v>4</v>
      </c>
      <c r="I541" s="150">
        <f t="shared" si="24"/>
        <v>0</v>
      </c>
      <c r="J541" s="150">
        <f t="shared" si="25"/>
        <v>0</v>
      </c>
      <c r="K541" s="151">
        <v>0</v>
      </c>
      <c r="L541" s="150">
        <f t="shared" si="26"/>
        <v>4</v>
      </c>
    </row>
    <row r="542" spans="2:12" x14ac:dyDescent="0.25">
      <c r="B542" s="149" t="str">
        <f t="shared" si="23"/>
        <v>4CARRE</v>
      </c>
      <c r="C542" s="64" t="s">
        <v>174</v>
      </c>
      <c r="D542" s="64" t="s">
        <v>98</v>
      </c>
      <c r="E542" s="64" t="s">
        <v>527</v>
      </c>
      <c r="F542" s="350">
        <v>26753</v>
      </c>
      <c r="G542" s="351">
        <v>71</v>
      </c>
      <c r="H542" s="351">
        <v>4</v>
      </c>
      <c r="I542" s="150">
        <f t="shared" si="24"/>
        <v>0</v>
      </c>
      <c r="J542" s="150">
        <f t="shared" si="25"/>
        <v>0</v>
      </c>
      <c r="K542" s="151">
        <v>0</v>
      </c>
      <c r="L542" s="150">
        <f t="shared" si="26"/>
        <v>4</v>
      </c>
    </row>
    <row r="543" spans="2:12" x14ac:dyDescent="0.25">
      <c r="B543" s="149" t="str">
        <f t="shared" si="23"/>
        <v>2CASCIELLO</v>
      </c>
      <c r="C543" s="64" t="s">
        <v>698</v>
      </c>
      <c r="D543" s="64" t="s">
        <v>568</v>
      </c>
      <c r="E543" s="64" t="s">
        <v>530</v>
      </c>
      <c r="F543" s="350">
        <v>31574</v>
      </c>
      <c r="G543" s="351">
        <v>71</v>
      </c>
      <c r="H543" s="351">
        <v>1</v>
      </c>
      <c r="I543" s="150">
        <f t="shared" si="24"/>
        <v>0</v>
      </c>
      <c r="J543" s="150">
        <f t="shared" si="25"/>
        <v>0</v>
      </c>
      <c r="K543" s="151">
        <v>0</v>
      </c>
      <c r="L543" s="150">
        <f t="shared" si="26"/>
        <v>2</v>
      </c>
    </row>
    <row r="544" spans="2:12" x14ac:dyDescent="0.25">
      <c r="B544" s="149" t="str">
        <f t="shared" si="23"/>
        <v>5CASSARD</v>
      </c>
      <c r="C544" s="64" t="s">
        <v>699</v>
      </c>
      <c r="D544" s="64" t="s">
        <v>61</v>
      </c>
      <c r="E544" s="64" t="s">
        <v>534</v>
      </c>
      <c r="F544" s="350">
        <v>20115</v>
      </c>
      <c r="G544" s="351">
        <v>71</v>
      </c>
      <c r="H544" s="351">
        <v>5</v>
      </c>
      <c r="I544" s="150">
        <f t="shared" si="24"/>
        <v>0</v>
      </c>
      <c r="J544" s="150">
        <f t="shared" si="25"/>
        <v>0</v>
      </c>
      <c r="K544" s="151">
        <v>0</v>
      </c>
      <c r="L544" s="150">
        <f t="shared" si="26"/>
        <v>5</v>
      </c>
    </row>
    <row r="545" spans="2:12" x14ac:dyDescent="0.25">
      <c r="B545" s="149" t="str">
        <f t="shared" si="23"/>
        <v xml:space="preserve">3CATILLON </v>
      </c>
      <c r="C545" s="64" t="s">
        <v>1450</v>
      </c>
      <c r="D545" s="64" t="s">
        <v>596</v>
      </c>
      <c r="E545" s="64" t="s">
        <v>544</v>
      </c>
      <c r="F545" s="350">
        <v>26802</v>
      </c>
      <c r="G545" s="351">
        <v>71</v>
      </c>
      <c r="H545" s="351">
        <v>3</v>
      </c>
      <c r="I545" s="150">
        <f t="shared" si="24"/>
        <v>0</v>
      </c>
      <c r="J545" s="150">
        <f t="shared" si="25"/>
        <v>0</v>
      </c>
      <c r="K545" s="151">
        <v>0</v>
      </c>
      <c r="L545" s="150">
        <f t="shared" si="26"/>
        <v>3</v>
      </c>
    </row>
    <row r="546" spans="2:12" x14ac:dyDescent="0.25">
      <c r="B546" s="149" t="str">
        <f t="shared" si="23"/>
        <v>4CATINOT</v>
      </c>
      <c r="C546" s="64" t="s">
        <v>700</v>
      </c>
      <c r="D546" s="64" t="s">
        <v>37</v>
      </c>
      <c r="E546" s="64" t="s">
        <v>544</v>
      </c>
      <c r="F546" s="350">
        <v>25112</v>
      </c>
      <c r="G546" s="351">
        <v>71</v>
      </c>
      <c r="H546" s="351">
        <v>4</v>
      </c>
      <c r="I546" s="150">
        <f t="shared" si="24"/>
        <v>0</v>
      </c>
      <c r="J546" s="150">
        <f t="shared" si="25"/>
        <v>0</v>
      </c>
      <c r="K546" s="151">
        <v>0</v>
      </c>
      <c r="L546" s="150">
        <f t="shared" si="26"/>
        <v>4</v>
      </c>
    </row>
    <row r="547" spans="2:12" x14ac:dyDescent="0.25">
      <c r="B547" s="149" t="str">
        <f t="shared" si="23"/>
        <v>6CAUSERET</v>
      </c>
      <c r="C547" s="64" t="s">
        <v>701</v>
      </c>
      <c r="D547" s="64" t="s">
        <v>139</v>
      </c>
      <c r="E547" s="64" t="s">
        <v>517</v>
      </c>
      <c r="F547" s="350">
        <v>16194</v>
      </c>
      <c r="G547" s="351">
        <v>71</v>
      </c>
      <c r="H547" s="351">
        <v>6</v>
      </c>
      <c r="I547" s="150">
        <f t="shared" si="24"/>
        <v>0</v>
      </c>
      <c r="J547" s="150">
        <f t="shared" si="25"/>
        <v>0</v>
      </c>
      <c r="K547" s="151">
        <v>0</v>
      </c>
      <c r="L547" s="150">
        <f t="shared" si="26"/>
        <v>6</v>
      </c>
    </row>
    <row r="548" spans="2:12" x14ac:dyDescent="0.25">
      <c r="B548" s="149" t="str">
        <f t="shared" si="23"/>
        <v>6CECCON</v>
      </c>
      <c r="C548" s="64" t="s">
        <v>702</v>
      </c>
      <c r="D548" s="64" t="s">
        <v>59</v>
      </c>
      <c r="E548" s="64" t="s">
        <v>520</v>
      </c>
      <c r="F548" s="350">
        <v>17118</v>
      </c>
      <c r="G548" s="351">
        <v>71</v>
      </c>
      <c r="H548" s="351">
        <v>6</v>
      </c>
      <c r="I548" s="150">
        <f t="shared" si="24"/>
        <v>0</v>
      </c>
      <c r="J548" s="150">
        <f t="shared" si="25"/>
        <v>0</v>
      </c>
      <c r="K548" s="151">
        <v>0</v>
      </c>
      <c r="L548" s="150">
        <f t="shared" si="26"/>
        <v>6</v>
      </c>
    </row>
    <row r="549" spans="2:12" x14ac:dyDescent="0.25">
      <c r="B549" s="149" t="str">
        <f t="shared" si="23"/>
        <v>3CELLIER</v>
      </c>
      <c r="C549" s="64" t="s">
        <v>703</v>
      </c>
      <c r="D549" s="64" t="s">
        <v>171</v>
      </c>
      <c r="E549" s="64" t="s">
        <v>518</v>
      </c>
      <c r="F549" s="350">
        <v>23804</v>
      </c>
      <c r="G549" s="351">
        <v>71</v>
      </c>
      <c r="H549" s="351">
        <v>3</v>
      </c>
      <c r="I549" s="150">
        <f t="shared" si="24"/>
        <v>0</v>
      </c>
      <c r="J549" s="150">
        <f t="shared" si="25"/>
        <v>0</v>
      </c>
      <c r="K549" s="151">
        <v>0</v>
      </c>
      <c r="L549" s="150">
        <f t="shared" si="26"/>
        <v>3</v>
      </c>
    </row>
    <row r="550" spans="2:12" x14ac:dyDescent="0.25">
      <c r="B550" s="149" t="str">
        <f t="shared" si="23"/>
        <v>4CHABANON</v>
      </c>
      <c r="C550" s="64" t="s">
        <v>704</v>
      </c>
      <c r="D550" s="64" t="s">
        <v>61</v>
      </c>
      <c r="E550" s="64" t="s">
        <v>546</v>
      </c>
      <c r="F550" s="350">
        <v>21097</v>
      </c>
      <c r="G550" s="351">
        <v>71</v>
      </c>
      <c r="H550" s="351">
        <v>4</v>
      </c>
      <c r="I550" s="150">
        <f t="shared" si="24"/>
        <v>0</v>
      </c>
      <c r="J550" s="150">
        <f t="shared" si="25"/>
        <v>0</v>
      </c>
      <c r="K550" s="151">
        <v>0</v>
      </c>
      <c r="L550" s="150">
        <f t="shared" si="26"/>
        <v>4</v>
      </c>
    </row>
    <row r="551" spans="2:12" x14ac:dyDescent="0.25">
      <c r="B551" s="149" t="str">
        <f t="shared" si="23"/>
        <v>2CHALMANDRIER</v>
      </c>
      <c r="C551" s="64" t="s">
        <v>705</v>
      </c>
      <c r="D551" s="64" t="s">
        <v>33</v>
      </c>
      <c r="E551" s="64" t="s">
        <v>538</v>
      </c>
      <c r="F551" s="350">
        <v>21612</v>
      </c>
      <c r="G551" s="351">
        <v>71</v>
      </c>
      <c r="H551" s="351">
        <v>2</v>
      </c>
      <c r="I551" s="150">
        <f t="shared" si="24"/>
        <v>0</v>
      </c>
      <c r="J551" s="150">
        <f t="shared" si="25"/>
        <v>0</v>
      </c>
      <c r="K551" s="151">
        <v>0</v>
      </c>
      <c r="L551" s="150">
        <f t="shared" si="26"/>
        <v>2</v>
      </c>
    </row>
    <row r="552" spans="2:12" x14ac:dyDescent="0.25">
      <c r="B552" s="149" t="str">
        <f t="shared" si="23"/>
        <v>6CHAMBION</v>
      </c>
      <c r="C552" s="64" t="s">
        <v>706</v>
      </c>
      <c r="D552" s="64" t="s">
        <v>347</v>
      </c>
      <c r="E552" s="64" t="s">
        <v>516</v>
      </c>
      <c r="F552" s="350">
        <v>17900</v>
      </c>
      <c r="G552" s="351">
        <v>71</v>
      </c>
      <c r="H552" s="351">
        <v>6</v>
      </c>
      <c r="I552" s="150">
        <f t="shared" si="24"/>
        <v>0</v>
      </c>
      <c r="J552" s="150">
        <f t="shared" si="25"/>
        <v>0</v>
      </c>
      <c r="K552" s="151">
        <v>0</v>
      </c>
      <c r="L552" s="150">
        <f t="shared" si="26"/>
        <v>6</v>
      </c>
    </row>
    <row r="553" spans="2:12" x14ac:dyDescent="0.25">
      <c r="B553" s="149" t="str">
        <f t="shared" si="23"/>
        <v>6CHAMBREY</v>
      </c>
      <c r="C553" s="64" t="s">
        <v>707</v>
      </c>
      <c r="D553" s="64" t="s">
        <v>256</v>
      </c>
      <c r="E553" s="64" t="s">
        <v>531</v>
      </c>
      <c r="F553" s="350">
        <v>22403</v>
      </c>
      <c r="G553" s="351">
        <v>71</v>
      </c>
      <c r="H553" s="351">
        <v>6</v>
      </c>
      <c r="I553" s="150">
        <f t="shared" si="24"/>
        <v>0</v>
      </c>
      <c r="J553" s="150">
        <f t="shared" si="25"/>
        <v>0</v>
      </c>
      <c r="K553" s="151">
        <v>0</v>
      </c>
      <c r="L553" s="150">
        <f t="shared" si="26"/>
        <v>6</v>
      </c>
    </row>
    <row r="554" spans="2:12" x14ac:dyDescent="0.25">
      <c r="B554" s="149" t="str">
        <f t="shared" si="23"/>
        <v>4CHANDELIER</v>
      </c>
      <c r="C554" s="64" t="s">
        <v>708</v>
      </c>
      <c r="D554" s="64" t="s">
        <v>608</v>
      </c>
      <c r="E554" s="64" t="s">
        <v>525</v>
      </c>
      <c r="F554" s="350">
        <v>21209</v>
      </c>
      <c r="G554" s="351">
        <v>71</v>
      </c>
      <c r="H554" s="351">
        <v>4</v>
      </c>
      <c r="I554" s="150">
        <f t="shared" si="24"/>
        <v>0</v>
      </c>
      <c r="J554" s="150">
        <f t="shared" si="25"/>
        <v>0</v>
      </c>
      <c r="K554" s="151">
        <v>0</v>
      </c>
      <c r="L554" s="150">
        <f t="shared" si="26"/>
        <v>4</v>
      </c>
    </row>
    <row r="555" spans="2:12" x14ac:dyDescent="0.25">
      <c r="B555" s="149" t="str">
        <f t="shared" si="23"/>
        <v>6CHANDET</v>
      </c>
      <c r="C555" s="64" t="s">
        <v>709</v>
      </c>
      <c r="D555" s="64" t="s">
        <v>31</v>
      </c>
      <c r="E555" s="64" t="s">
        <v>530</v>
      </c>
      <c r="F555" s="350">
        <v>17007</v>
      </c>
      <c r="G555" s="351">
        <v>71</v>
      </c>
      <c r="H555" s="351">
        <v>6</v>
      </c>
      <c r="I555" s="150">
        <f t="shared" si="24"/>
        <v>0</v>
      </c>
      <c r="J555" s="150">
        <f t="shared" si="25"/>
        <v>0</v>
      </c>
      <c r="K555" s="151">
        <v>0</v>
      </c>
      <c r="L555" s="150">
        <f t="shared" si="26"/>
        <v>6</v>
      </c>
    </row>
    <row r="556" spans="2:12" x14ac:dyDescent="0.25">
      <c r="B556" s="149" t="str">
        <f t="shared" si="23"/>
        <v>6CHANUSSOT</v>
      </c>
      <c r="C556" s="64" t="s">
        <v>710</v>
      </c>
      <c r="D556" s="64" t="s">
        <v>247</v>
      </c>
      <c r="E556" s="64" t="s">
        <v>517</v>
      </c>
      <c r="F556" s="350">
        <v>15906</v>
      </c>
      <c r="G556" s="351">
        <v>71</v>
      </c>
      <c r="H556" s="351">
        <v>6</v>
      </c>
      <c r="I556" s="150">
        <f t="shared" si="24"/>
        <v>0</v>
      </c>
      <c r="J556" s="150">
        <f t="shared" si="25"/>
        <v>0</v>
      </c>
      <c r="K556" s="151">
        <v>0</v>
      </c>
      <c r="L556" s="150">
        <f t="shared" si="26"/>
        <v>6</v>
      </c>
    </row>
    <row r="557" spans="2:12" x14ac:dyDescent="0.25">
      <c r="B557" s="149" t="str">
        <f t="shared" si="23"/>
        <v>4CHAPELON</v>
      </c>
      <c r="C557" s="64" t="s">
        <v>711</v>
      </c>
      <c r="D557" s="64" t="s">
        <v>220</v>
      </c>
      <c r="E557" s="64" t="s">
        <v>521</v>
      </c>
      <c r="F557" s="350">
        <v>25747</v>
      </c>
      <c r="G557" s="351">
        <v>71</v>
      </c>
      <c r="H557" s="351">
        <v>4</v>
      </c>
      <c r="I557" s="150">
        <f t="shared" si="24"/>
        <v>0</v>
      </c>
      <c r="J557" s="150">
        <f t="shared" si="25"/>
        <v>0</v>
      </c>
      <c r="K557" s="151">
        <v>0</v>
      </c>
      <c r="L557" s="150">
        <f t="shared" si="26"/>
        <v>4</v>
      </c>
    </row>
    <row r="558" spans="2:12" x14ac:dyDescent="0.25">
      <c r="B558" s="149" t="str">
        <f t="shared" si="23"/>
        <v>5CHARLES</v>
      </c>
      <c r="C558" s="64" t="s">
        <v>712</v>
      </c>
      <c r="D558" s="64" t="s">
        <v>554</v>
      </c>
      <c r="E558" s="64" t="s">
        <v>520</v>
      </c>
      <c r="F558" s="350">
        <v>22629</v>
      </c>
      <c r="G558" s="351">
        <v>71</v>
      </c>
      <c r="H558" s="351">
        <v>5</v>
      </c>
      <c r="I558" s="150">
        <f t="shared" si="24"/>
        <v>0</v>
      </c>
      <c r="J558" s="150">
        <f t="shared" si="25"/>
        <v>0</v>
      </c>
      <c r="K558" s="151">
        <v>0</v>
      </c>
      <c r="L558" s="150">
        <f t="shared" si="26"/>
        <v>5</v>
      </c>
    </row>
    <row r="559" spans="2:12" x14ac:dyDescent="0.25">
      <c r="B559" s="149" t="str">
        <f t="shared" si="23"/>
        <v>4CHARLOT</v>
      </c>
      <c r="C559" s="64" t="s">
        <v>713</v>
      </c>
      <c r="D559" s="64" t="s">
        <v>209</v>
      </c>
      <c r="E559" s="64" t="s">
        <v>529</v>
      </c>
      <c r="F559" s="350">
        <v>26252</v>
      </c>
      <c r="G559" s="351">
        <v>71</v>
      </c>
      <c r="H559" s="351">
        <v>4</v>
      </c>
      <c r="I559" s="150">
        <f t="shared" si="24"/>
        <v>0</v>
      </c>
      <c r="J559" s="150">
        <f t="shared" si="25"/>
        <v>0</v>
      </c>
      <c r="K559" s="151">
        <v>0</v>
      </c>
      <c r="L559" s="150">
        <f t="shared" si="26"/>
        <v>4</v>
      </c>
    </row>
    <row r="560" spans="2:12" x14ac:dyDescent="0.25">
      <c r="B560" s="149" t="str">
        <f t="shared" si="23"/>
        <v>6CHARNAY</v>
      </c>
      <c r="C560" s="64" t="s">
        <v>714</v>
      </c>
      <c r="D560" s="64" t="s">
        <v>144</v>
      </c>
      <c r="E560" s="64" t="s">
        <v>527</v>
      </c>
      <c r="F560" s="350">
        <v>19839</v>
      </c>
      <c r="G560" s="351">
        <v>71</v>
      </c>
      <c r="H560" s="351">
        <v>6</v>
      </c>
      <c r="I560" s="150">
        <f t="shared" si="24"/>
        <v>0</v>
      </c>
      <c r="J560" s="150">
        <f t="shared" si="25"/>
        <v>0</v>
      </c>
      <c r="K560" s="151">
        <v>0</v>
      </c>
      <c r="L560" s="150">
        <f t="shared" si="26"/>
        <v>6</v>
      </c>
    </row>
    <row r="561" spans="2:12" x14ac:dyDescent="0.25">
      <c r="B561" s="149" t="str">
        <f t="shared" si="23"/>
        <v>3CHAROLLAIS</v>
      </c>
      <c r="C561" s="64" t="s">
        <v>715</v>
      </c>
      <c r="D561" s="64" t="s">
        <v>27</v>
      </c>
      <c r="E561" s="64" t="s">
        <v>540</v>
      </c>
      <c r="F561" s="350">
        <v>24946</v>
      </c>
      <c r="G561" s="351">
        <v>71</v>
      </c>
      <c r="H561" s="351">
        <v>3</v>
      </c>
      <c r="I561" s="150">
        <f t="shared" si="24"/>
        <v>0</v>
      </c>
      <c r="J561" s="150">
        <f t="shared" si="25"/>
        <v>0</v>
      </c>
      <c r="K561" s="151">
        <v>0</v>
      </c>
      <c r="L561" s="150">
        <f t="shared" si="26"/>
        <v>3</v>
      </c>
    </row>
    <row r="562" spans="2:12" x14ac:dyDescent="0.25">
      <c r="B562" s="149" t="str">
        <f t="shared" si="23"/>
        <v>5CHARTON</v>
      </c>
      <c r="C562" s="64" t="s">
        <v>717</v>
      </c>
      <c r="D562" s="64" t="s">
        <v>37</v>
      </c>
      <c r="E562" s="64" t="s">
        <v>526</v>
      </c>
      <c r="F562" s="350">
        <v>23302</v>
      </c>
      <c r="G562" s="351">
        <v>71</v>
      </c>
      <c r="H562" s="351">
        <v>5</v>
      </c>
      <c r="I562" s="150">
        <f t="shared" si="24"/>
        <v>0</v>
      </c>
      <c r="J562" s="150">
        <f t="shared" si="25"/>
        <v>0</v>
      </c>
      <c r="K562" s="151">
        <v>0</v>
      </c>
      <c r="L562" s="150">
        <f t="shared" si="26"/>
        <v>5</v>
      </c>
    </row>
    <row r="563" spans="2:12" x14ac:dyDescent="0.25">
      <c r="B563" s="149" t="str">
        <f t="shared" si="23"/>
        <v>4CHASSAGNE</v>
      </c>
      <c r="C563" s="64" t="s">
        <v>72</v>
      </c>
      <c r="D563" s="64" t="s">
        <v>718</v>
      </c>
      <c r="E563" s="64" t="s">
        <v>516</v>
      </c>
      <c r="F563" s="350">
        <v>22055</v>
      </c>
      <c r="G563" s="351">
        <v>71</v>
      </c>
      <c r="H563" s="351">
        <v>4</v>
      </c>
      <c r="I563" s="150">
        <f t="shared" si="24"/>
        <v>0</v>
      </c>
      <c r="J563" s="150">
        <f t="shared" si="25"/>
        <v>0</v>
      </c>
      <c r="K563" s="151">
        <v>0</v>
      </c>
      <c r="L563" s="150">
        <f t="shared" si="26"/>
        <v>4</v>
      </c>
    </row>
    <row r="564" spans="2:12" x14ac:dyDescent="0.25">
      <c r="B564" s="149" t="str">
        <f t="shared" si="23"/>
        <v>4CHAUMAY</v>
      </c>
      <c r="C564" s="64" t="s">
        <v>719</v>
      </c>
      <c r="D564" s="64" t="s">
        <v>85</v>
      </c>
      <c r="E564" s="64" t="s">
        <v>525</v>
      </c>
      <c r="F564" s="350">
        <v>19165</v>
      </c>
      <c r="G564" s="351">
        <v>71</v>
      </c>
      <c r="H564" s="351">
        <v>4</v>
      </c>
      <c r="I564" s="150">
        <f t="shared" si="24"/>
        <v>0</v>
      </c>
      <c r="J564" s="150">
        <f t="shared" si="25"/>
        <v>0</v>
      </c>
      <c r="K564" s="151">
        <v>0</v>
      </c>
      <c r="L564" s="150">
        <f t="shared" si="26"/>
        <v>4</v>
      </c>
    </row>
    <row r="565" spans="2:12" x14ac:dyDescent="0.25">
      <c r="B565" s="149" t="str">
        <f t="shared" si="23"/>
        <v>4CHAUMONT</v>
      </c>
      <c r="C565" s="64" t="s">
        <v>720</v>
      </c>
      <c r="D565" s="64" t="s">
        <v>141</v>
      </c>
      <c r="E565" s="64" t="s">
        <v>543</v>
      </c>
      <c r="F565" s="350" t="s">
        <v>547</v>
      </c>
      <c r="G565" s="351">
        <v>71</v>
      </c>
      <c r="H565" s="351">
        <v>4</v>
      </c>
      <c r="I565" s="150">
        <f t="shared" si="24"/>
        <v>0</v>
      </c>
      <c r="J565" s="150">
        <f t="shared" si="25"/>
        <v>0</v>
      </c>
      <c r="K565" s="151">
        <v>0</v>
      </c>
      <c r="L565" s="150">
        <f t="shared" si="26"/>
        <v>4</v>
      </c>
    </row>
    <row r="566" spans="2:12" x14ac:dyDescent="0.25">
      <c r="B566" s="149" t="str">
        <f t="shared" si="23"/>
        <v>4CHAUVIN</v>
      </c>
      <c r="C566" s="64" t="s">
        <v>721</v>
      </c>
      <c r="D566" s="64" t="s">
        <v>220</v>
      </c>
      <c r="E566" s="64" t="s">
        <v>520</v>
      </c>
      <c r="F566" s="350">
        <v>29846</v>
      </c>
      <c r="G566" s="351">
        <v>71</v>
      </c>
      <c r="H566" s="351">
        <v>4</v>
      </c>
      <c r="I566" s="150">
        <f t="shared" si="24"/>
        <v>0</v>
      </c>
      <c r="J566" s="150">
        <f t="shared" si="25"/>
        <v>0</v>
      </c>
      <c r="K566" s="151">
        <v>0</v>
      </c>
      <c r="L566" s="150">
        <f t="shared" si="26"/>
        <v>4</v>
      </c>
    </row>
    <row r="567" spans="2:12" x14ac:dyDescent="0.25">
      <c r="B567" s="149" t="str">
        <f t="shared" si="23"/>
        <v>3CHAVANNE</v>
      </c>
      <c r="C567" s="64" t="s">
        <v>722</v>
      </c>
      <c r="D567" s="64" t="s">
        <v>143</v>
      </c>
      <c r="E567" s="64" t="s">
        <v>542</v>
      </c>
      <c r="F567" s="350">
        <v>18891</v>
      </c>
      <c r="G567" s="351">
        <v>71</v>
      </c>
      <c r="H567" s="351">
        <v>3</v>
      </c>
      <c r="I567" s="150">
        <f t="shared" si="24"/>
        <v>0</v>
      </c>
      <c r="J567" s="150">
        <f t="shared" si="25"/>
        <v>0</v>
      </c>
      <c r="K567" s="151">
        <v>0</v>
      </c>
      <c r="L567" s="150">
        <f t="shared" si="26"/>
        <v>3</v>
      </c>
    </row>
    <row r="568" spans="2:12" x14ac:dyDescent="0.25">
      <c r="B568" s="149" t="str">
        <f t="shared" si="23"/>
        <v>2CHAVET</v>
      </c>
      <c r="C568" s="64" t="s">
        <v>723</v>
      </c>
      <c r="D568" s="64" t="s">
        <v>202</v>
      </c>
      <c r="E568" s="64" t="s">
        <v>537</v>
      </c>
      <c r="F568" s="350">
        <v>23685</v>
      </c>
      <c r="G568" s="351">
        <v>71</v>
      </c>
      <c r="H568" s="351">
        <v>2</v>
      </c>
      <c r="I568" s="150">
        <f t="shared" si="24"/>
        <v>0</v>
      </c>
      <c r="J568" s="150">
        <f t="shared" si="25"/>
        <v>0</v>
      </c>
      <c r="K568" s="151">
        <v>0</v>
      </c>
      <c r="L568" s="150">
        <f t="shared" si="26"/>
        <v>2</v>
      </c>
    </row>
    <row r="569" spans="2:12" x14ac:dyDescent="0.25">
      <c r="B569" s="149" t="str">
        <f t="shared" si="23"/>
        <v>4CHELMINIAK</v>
      </c>
      <c r="C569" s="64" t="s">
        <v>724</v>
      </c>
      <c r="D569" s="64" t="s">
        <v>61</v>
      </c>
      <c r="E569" s="64" t="s">
        <v>538</v>
      </c>
      <c r="F569" s="350">
        <v>20356</v>
      </c>
      <c r="G569" s="351">
        <v>71</v>
      </c>
      <c r="H569" s="351">
        <v>4</v>
      </c>
      <c r="I569" s="150">
        <f t="shared" si="24"/>
        <v>0</v>
      </c>
      <c r="J569" s="150">
        <f t="shared" si="25"/>
        <v>0</v>
      </c>
      <c r="K569" s="151">
        <v>0</v>
      </c>
      <c r="L569" s="150">
        <f t="shared" si="26"/>
        <v>4</v>
      </c>
    </row>
    <row r="570" spans="2:12" x14ac:dyDescent="0.25">
      <c r="B570" s="149" t="str">
        <f t="shared" si="23"/>
        <v>4CHEVALIER</v>
      </c>
      <c r="C570" s="64" t="s">
        <v>183</v>
      </c>
      <c r="D570" s="64" t="s">
        <v>113</v>
      </c>
      <c r="E570" s="64" t="s">
        <v>520</v>
      </c>
      <c r="F570" s="350">
        <v>25558</v>
      </c>
      <c r="G570" s="351">
        <v>71</v>
      </c>
      <c r="H570" s="351">
        <v>4</v>
      </c>
      <c r="I570" s="150">
        <f t="shared" si="24"/>
        <v>0</v>
      </c>
      <c r="J570" s="150">
        <f t="shared" si="25"/>
        <v>0</v>
      </c>
      <c r="K570" s="151">
        <v>0</v>
      </c>
      <c r="L570" s="150">
        <f t="shared" si="26"/>
        <v>4</v>
      </c>
    </row>
    <row r="571" spans="2:12" x14ac:dyDescent="0.25">
      <c r="B571" s="149" t="str">
        <f t="shared" si="23"/>
        <v>4CHEVASSUS</v>
      </c>
      <c r="C571" s="64" t="s">
        <v>725</v>
      </c>
      <c r="D571" s="64" t="s">
        <v>143</v>
      </c>
      <c r="E571" s="64" t="s">
        <v>529</v>
      </c>
      <c r="F571" s="350">
        <v>22035</v>
      </c>
      <c r="G571" s="351">
        <v>71</v>
      </c>
      <c r="H571" s="351">
        <v>4</v>
      </c>
      <c r="I571" s="150">
        <f t="shared" si="24"/>
        <v>0</v>
      </c>
      <c r="J571" s="150">
        <f t="shared" si="25"/>
        <v>0</v>
      </c>
      <c r="K571" s="151">
        <v>0</v>
      </c>
      <c r="L571" s="150">
        <f t="shared" si="26"/>
        <v>4</v>
      </c>
    </row>
    <row r="572" spans="2:12" x14ac:dyDescent="0.25">
      <c r="B572" s="149" t="str">
        <f t="shared" si="23"/>
        <v>5CHEVENARD</v>
      </c>
      <c r="C572" s="64" t="s">
        <v>726</v>
      </c>
      <c r="D572" s="64" t="s">
        <v>95</v>
      </c>
      <c r="E572" s="64" t="s">
        <v>520</v>
      </c>
      <c r="F572" s="350">
        <v>16970</v>
      </c>
      <c r="G572" s="351">
        <v>71</v>
      </c>
      <c r="H572" s="351">
        <v>5</v>
      </c>
      <c r="I572" s="150">
        <f t="shared" si="24"/>
        <v>0</v>
      </c>
      <c r="J572" s="150">
        <f t="shared" si="25"/>
        <v>0</v>
      </c>
      <c r="K572" s="151">
        <v>0</v>
      </c>
      <c r="L572" s="150">
        <f t="shared" si="26"/>
        <v>5</v>
      </c>
    </row>
    <row r="573" spans="2:12" x14ac:dyDescent="0.25">
      <c r="B573" s="149" t="str">
        <f t="shared" si="23"/>
        <v>4CHEVILLARD</v>
      </c>
      <c r="C573" s="64" t="s">
        <v>728</v>
      </c>
      <c r="D573" s="64" t="s">
        <v>166</v>
      </c>
      <c r="E573" s="64" t="s">
        <v>523</v>
      </c>
      <c r="F573" s="350">
        <v>18907</v>
      </c>
      <c r="G573" s="351">
        <v>71</v>
      </c>
      <c r="H573" s="351">
        <v>4</v>
      </c>
      <c r="I573" s="150">
        <f t="shared" si="24"/>
        <v>0</v>
      </c>
      <c r="J573" s="150">
        <f t="shared" si="25"/>
        <v>0</v>
      </c>
      <c r="K573" s="151">
        <v>0</v>
      </c>
      <c r="L573" s="150">
        <f t="shared" si="26"/>
        <v>4</v>
      </c>
    </row>
    <row r="574" spans="2:12" x14ac:dyDescent="0.25">
      <c r="B574" s="149" t="str">
        <f t="shared" si="23"/>
        <v>5CHEVREY</v>
      </c>
      <c r="C574" s="64" t="s">
        <v>729</v>
      </c>
      <c r="D574" s="64" t="s">
        <v>730</v>
      </c>
      <c r="E574" s="64" t="s">
        <v>516</v>
      </c>
      <c r="F574" s="350">
        <v>20322</v>
      </c>
      <c r="G574" s="351">
        <v>71</v>
      </c>
      <c r="H574" s="351">
        <v>5</v>
      </c>
      <c r="I574" s="150">
        <f t="shared" si="24"/>
        <v>0</v>
      </c>
      <c r="J574" s="150">
        <f t="shared" si="25"/>
        <v>0</v>
      </c>
      <c r="K574" s="151">
        <v>0</v>
      </c>
      <c r="L574" s="150">
        <f t="shared" si="26"/>
        <v>5</v>
      </c>
    </row>
    <row r="575" spans="2:12" x14ac:dyDescent="0.25">
      <c r="B575" s="149" t="str">
        <f t="shared" si="23"/>
        <v>3CHEVRIER</v>
      </c>
      <c r="C575" s="64" t="s">
        <v>731</v>
      </c>
      <c r="D575" s="64" t="s">
        <v>219</v>
      </c>
      <c r="E575" s="64" t="s">
        <v>532</v>
      </c>
      <c r="F575" s="350">
        <v>27533</v>
      </c>
      <c r="G575" s="351">
        <v>71</v>
      </c>
      <c r="H575" s="351">
        <v>3</v>
      </c>
      <c r="I575" s="150">
        <f t="shared" si="24"/>
        <v>0</v>
      </c>
      <c r="J575" s="150">
        <f t="shared" si="25"/>
        <v>0</v>
      </c>
      <c r="K575" s="151">
        <v>0</v>
      </c>
      <c r="L575" s="150">
        <f t="shared" si="26"/>
        <v>3</v>
      </c>
    </row>
    <row r="576" spans="2:12" x14ac:dyDescent="0.25">
      <c r="B576" s="149" t="str">
        <f t="shared" si="23"/>
        <v>6CHEVROT</v>
      </c>
      <c r="C576" s="64" t="s">
        <v>732</v>
      </c>
      <c r="D576" s="64" t="s">
        <v>61</v>
      </c>
      <c r="E576" s="64" t="s">
        <v>529</v>
      </c>
      <c r="F576" s="350">
        <v>18711</v>
      </c>
      <c r="G576" s="351">
        <v>71</v>
      </c>
      <c r="H576" s="351">
        <v>6</v>
      </c>
      <c r="I576" s="150">
        <f t="shared" si="24"/>
        <v>0</v>
      </c>
      <c r="J576" s="150">
        <f t="shared" si="25"/>
        <v>0</v>
      </c>
      <c r="K576" s="151">
        <v>0</v>
      </c>
      <c r="L576" s="150">
        <f t="shared" si="26"/>
        <v>6</v>
      </c>
    </row>
    <row r="577" spans="2:12" x14ac:dyDescent="0.25">
      <c r="B577" s="149" t="str">
        <f t="shared" si="23"/>
        <v>6CHISU</v>
      </c>
      <c r="C577" s="64" t="s">
        <v>733</v>
      </c>
      <c r="D577" s="64" t="s">
        <v>187</v>
      </c>
      <c r="E577" s="64" t="s">
        <v>520</v>
      </c>
      <c r="F577" s="350">
        <v>12228</v>
      </c>
      <c r="G577" s="351">
        <v>71</v>
      </c>
      <c r="H577" s="351">
        <v>6</v>
      </c>
      <c r="I577" s="150">
        <f t="shared" si="24"/>
        <v>0</v>
      </c>
      <c r="J577" s="150">
        <f t="shared" si="25"/>
        <v>0</v>
      </c>
      <c r="K577" s="151">
        <v>0</v>
      </c>
      <c r="L577" s="150">
        <f t="shared" si="26"/>
        <v>6</v>
      </c>
    </row>
    <row r="578" spans="2:12" x14ac:dyDescent="0.25">
      <c r="B578" s="149" t="str">
        <f t="shared" si="23"/>
        <v>6CHOFFAY</v>
      </c>
      <c r="C578" s="64" t="s">
        <v>1553</v>
      </c>
      <c r="D578" s="64" t="s">
        <v>98</v>
      </c>
      <c r="E578" s="64" t="s">
        <v>540</v>
      </c>
      <c r="F578" s="350">
        <v>34081</v>
      </c>
      <c r="G578" s="351">
        <v>71</v>
      </c>
      <c r="H578" s="351">
        <v>6</v>
      </c>
      <c r="I578" s="150">
        <f t="shared" si="24"/>
        <v>0</v>
      </c>
      <c r="J578" s="150">
        <f t="shared" si="25"/>
        <v>0</v>
      </c>
      <c r="K578" s="151">
        <v>0</v>
      </c>
      <c r="L578" s="150">
        <f t="shared" si="26"/>
        <v>6</v>
      </c>
    </row>
    <row r="579" spans="2:12" x14ac:dyDescent="0.25">
      <c r="B579" s="149" t="str">
        <f t="shared" si="23"/>
        <v>6CHOMETTON</v>
      </c>
      <c r="C579" s="64" t="s">
        <v>734</v>
      </c>
      <c r="D579" s="64" t="s">
        <v>202</v>
      </c>
      <c r="E579" s="64" t="s">
        <v>531</v>
      </c>
      <c r="F579" s="350">
        <v>23796</v>
      </c>
      <c r="G579" s="351">
        <v>71</v>
      </c>
      <c r="H579" s="351">
        <v>6</v>
      </c>
      <c r="I579" s="150">
        <f t="shared" si="24"/>
        <v>0</v>
      </c>
      <c r="J579" s="150">
        <f t="shared" si="25"/>
        <v>0</v>
      </c>
      <c r="K579" s="151">
        <v>0</v>
      </c>
      <c r="L579" s="150">
        <f t="shared" si="26"/>
        <v>6</v>
      </c>
    </row>
    <row r="580" spans="2:12" x14ac:dyDescent="0.25">
      <c r="B580" s="149" t="str">
        <f t="shared" si="23"/>
        <v>3CIKACZ</v>
      </c>
      <c r="C580" s="64" t="s">
        <v>735</v>
      </c>
      <c r="D580" s="64" t="s">
        <v>176</v>
      </c>
      <c r="E580" s="64" t="s">
        <v>538</v>
      </c>
      <c r="F580" s="350">
        <v>27523</v>
      </c>
      <c r="G580" s="351">
        <v>71</v>
      </c>
      <c r="H580" s="351">
        <v>3</v>
      </c>
      <c r="I580" s="150">
        <f t="shared" si="24"/>
        <v>0</v>
      </c>
      <c r="J580" s="150">
        <f t="shared" si="25"/>
        <v>0</v>
      </c>
      <c r="K580" s="151">
        <v>0</v>
      </c>
      <c r="L580" s="150">
        <f t="shared" si="26"/>
        <v>3</v>
      </c>
    </row>
    <row r="581" spans="2:12" x14ac:dyDescent="0.25">
      <c r="B581" s="149" t="str">
        <f t="shared" si="23"/>
        <v>2CISZEWSKI</v>
      </c>
      <c r="C581" s="64" t="s">
        <v>736</v>
      </c>
      <c r="D581" s="64" t="s">
        <v>737</v>
      </c>
      <c r="E581" s="64" t="s">
        <v>541</v>
      </c>
      <c r="F581" s="350">
        <v>24950</v>
      </c>
      <c r="G581" s="351">
        <v>71</v>
      </c>
      <c r="H581" s="351">
        <v>2</v>
      </c>
      <c r="I581" s="150">
        <f t="shared" si="24"/>
        <v>0</v>
      </c>
      <c r="J581" s="150">
        <f t="shared" si="25"/>
        <v>0</v>
      </c>
      <c r="K581" s="151">
        <v>0</v>
      </c>
      <c r="L581" s="150">
        <f t="shared" si="26"/>
        <v>2</v>
      </c>
    </row>
    <row r="582" spans="2:12" x14ac:dyDescent="0.25">
      <c r="B582" s="149" t="str">
        <f t="shared" si="23"/>
        <v>5CLEMENT</v>
      </c>
      <c r="C582" s="64" t="s">
        <v>738</v>
      </c>
      <c r="D582" s="64" t="s">
        <v>185</v>
      </c>
      <c r="E582" s="64" t="s">
        <v>546</v>
      </c>
      <c r="F582" s="350">
        <v>20173</v>
      </c>
      <c r="G582" s="351">
        <v>71</v>
      </c>
      <c r="H582" s="351">
        <v>5</v>
      </c>
      <c r="I582" s="150">
        <f t="shared" si="24"/>
        <v>0</v>
      </c>
      <c r="J582" s="150">
        <f t="shared" si="25"/>
        <v>0</v>
      </c>
      <c r="K582" s="151">
        <v>0</v>
      </c>
      <c r="L582" s="150">
        <f t="shared" si="26"/>
        <v>5</v>
      </c>
    </row>
    <row r="583" spans="2:12" x14ac:dyDescent="0.25">
      <c r="B583" s="149" t="str">
        <f t="shared" si="23"/>
        <v>5CLERC</v>
      </c>
      <c r="C583" s="64" t="s">
        <v>739</v>
      </c>
      <c r="D583" s="64" t="s">
        <v>740</v>
      </c>
      <c r="E583" s="64" t="s">
        <v>520</v>
      </c>
      <c r="F583" s="350">
        <v>19294</v>
      </c>
      <c r="G583" s="351">
        <v>71</v>
      </c>
      <c r="H583" s="351">
        <v>5</v>
      </c>
      <c r="I583" s="150">
        <f t="shared" si="24"/>
        <v>0</v>
      </c>
      <c r="J583" s="150">
        <f t="shared" si="25"/>
        <v>0</v>
      </c>
      <c r="K583" s="151">
        <v>0</v>
      </c>
      <c r="L583" s="150">
        <f t="shared" si="26"/>
        <v>5</v>
      </c>
    </row>
    <row r="584" spans="2:12" x14ac:dyDescent="0.25">
      <c r="B584" s="149" t="str">
        <f t="shared" si="23"/>
        <v>4COCHARD</v>
      </c>
      <c r="C584" s="64" t="s">
        <v>741</v>
      </c>
      <c r="D584" s="64" t="s">
        <v>668</v>
      </c>
      <c r="E584" s="64" t="s">
        <v>533</v>
      </c>
      <c r="F584" s="350">
        <v>26411</v>
      </c>
      <c r="G584" s="351">
        <v>71</v>
      </c>
      <c r="H584" s="351">
        <v>4</v>
      </c>
      <c r="I584" s="150">
        <f t="shared" si="24"/>
        <v>0</v>
      </c>
      <c r="J584" s="150">
        <f t="shared" si="25"/>
        <v>0</v>
      </c>
      <c r="K584" s="151">
        <v>0</v>
      </c>
      <c r="L584" s="150">
        <f t="shared" si="26"/>
        <v>4</v>
      </c>
    </row>
    <row r="585" spans="2:12" x14ac:dyDescent="0.25">
      <c r="B585" s="149" t="str">
        <f t="shared" si="23"/>
        <v>6COGNARD</v>
      </c>
      <c r="C585" s="64" t="s">
        <v>742</v>
      </c>
      <c r="D585" s="64" t="s">
        <v>125</v>
      </c>
      <c r="E585" s="64" t="s">
        <v>548</v>
      </c>
      <c r="F585" s="350">
        <v>18380</v>
      </c>
      <c r="G585" s="351">
        <v>71</v>
      </c>
      <c r="H585" s="351">
        <v>6</v>
      </c>
      <c r="I585" s="150">
        <f t="shared" si="24"/>
        <v>0</v>
      </c>
      <c r="J585" s="150">
        <f t="shared" si="25"/>
        <v>0</v>
      </c>
      <c r="K585" s="151">
        <v>0</v>
      </c>
      <c r="L585" s="150">
        <f t="shared" si="26"/>
        <v>6</v>
      </c>
    </row>
    <row r="586" spans="2:12" x14ac:dyDescent="0.25">
      <c r="B586" s="149" t="str">
        <f t="shared" si="23"/>
        <v>6COLIN</v>
      </c>
      <c r="C586" s="64" t="s">
        <v>743</v>
      </c>
      <c r="D586" s="64" t="s">
        <v>95</v>
      </c>
      <c r="E586" s="64" t="s">
        <v>529</v>
      </c>
      <c r="F586" s="350">
        <v>13766</v>
      </c>
      <c r="G586" s="351">
        <v>71</v>
      </c>
      <c r="H586" s="351">
        <v>6</v>
      </c>
      <c r="I586" s="150">
        <f t="shared" si="24"/>
        <v>0</v>
      </c>
      <c r="J586" s="150">
        <f t="shared" si="25"/>
        <v>0</v>
      </c>
      <c r="K586" s="151">
        <v>0</v>
      </c>
      <c r="L586" s="150">
        <f t="shared" si="26"/>
        <v>6</v>
      </c>
    </row>
    <row r="587" spans="2:12" x14ac:dyDescent="0.25">
      <c r="B587" s="149" t="str">
        <f t="shared" si="23"/>
        <v>5COLLIN</v>
      </c>
      <c r="C587" s="64" t="s">
        <v>744</v>
      </c>
      <c r="D587" s="64" t="s">
        <v>202</v>
      </c>
      <c r="E587" s="64" t="s">
        <v>542</v>
      </c>
      <c r="F587" s="350">
        <v>19401</v>
      </c>
      <c r="G587" s="351">
        <v>71</v>
      </c>
      <c r="H587" s="351">
        <v>5</v>
      </c>
      <c r="I587" s="150">
        <f t="shared" si="24"/>
        <v>0</v>
      </c>
      <c r="J587" s="150">
        <f t="shared" si="25"/>
        <v>0</v>
      </c>
      <c r="K587" s="151">
        <v>0</v>
      </c>
      <c r="L587" s="150">
        <f t="shared" si="26"/>
        <v>5</v>
      </c>
    </row>
    <row r="588" spans="2:12" x14ac:dyDescent="0.25">
      <c r="B588" s="149" t="str">
        <f t="shared" si="23"/>
        <v>5COLOMBET</v>
      </c>
      <c r="C588" s="64" t="s">
        <v>745</v>
      </c>
      <c r="D588" s="64" t="s">
        <v>171</v>
      </c>
      <c r="E588" s="64" t="s">
        <v>518</v>
      </c>
      <c r="F588" s="350">
        <v>24702</v>
      </c>
      <c r="G588" s="351">
        <v>71</v>
      </c>
      <c r="H588" s="351">
        <v>5</v>
      </c>
      <c r="I588" s="150">
        <f t="shared" si="24"/>
        <v>0</v>
      </c>
      <c r="J588" s="150">
        <f t="shared" si="25"/>
        <v>0</v>
      </c>
      <c r="K588" s="151">
        <v>0</v>
      </c>
      <c r="L588" s="150">
        <f t="shared" si="26"/>
        <v>5</v>
      </c>
    </row>
    <row r="589" spans="2:12" x14ac:dyDescent="0.25">
      <c r="B589" s="149" t="str">
        <f t="shared" si="23"/>
        <v>5COLUSSI</v>
      </c>
      <c r="C589" s="64" t="s">
        <v>746</v>
      </c>
      <c r="D589" s="64" t="s">
        <v>138</v>
      </c>
      <c r="E589" s="64" t="s">
        <v>520</v>
      </c>
      <c r="F589" s="350">
        <v>21993</v>
      </c>
      <c r="G589" s="351">
        <v>71</v>
      </c>
      <c r="H589" s="351">
        <v>5</v>
      </c>
      <c r="I589" s="150">
        <f t="shared" si="24"/>
        <v>0</v>
      </c>
      <c r="J589" s="150">
        <f t="shared" si="25"/>
        <v>0</v>
      </c>
      <c r="K589" s="151">
        <v>0</v>
      </c>
      <c r="L589" s="150">
        <f t="shared" si="26"/>
        <v>5</v>
      </c>
    </row>
    <row r="590" spans="2:12" x14ac:dyDescent="0.25">
      <c r="B590" s="149" t="str">
        <f t="shared" si="23"/>
        <v>4COMMUNEAU</v>
      </c>
      <c r="C590" s="64" t="s">
        <v>747</v>
      </c>
      <c r="D590" s="64" t="s">
        <v>218</v>
      </c>
      <c r="E590" s="64" t="s">
        <v>516</v>
      </c>
      <c r="F590" s="350">
        <v>30576</v>
      </c>
      <c r="G590" s="351">
        <v>71</v>
      </c>
      <c r="H590" s="351">
        <v>4</v>
      </c>
      <c r="I590" s="150">
        <f t="shared" si="24"/>
        <v>0</v>
      </c>
      <c r="J590" s="150">
        <f t="shared" si="25"/>
        <v>0</v>
      </c>
      <c r="K590" s="151">
        <v>0</v>
      </c>
      <c r="L590" s="150">
        <f t="shared" si="26"/>
        <v>4</v>
      </c>
    </row>
    <row r="591" spans="2:12" x14ac:dyDescent="0.25">
      <c r="B591" s="149" t="str">
        <f t="shared" si="23"/>
        <v>6CORDIER</v>
      </c>
      <c r="C591" s="64" t="s">
        <v>748</v>
      </c>
      <c r="D591" s="64" t="s">
        <v>749</v>
      </c>
      <c r="E591" s="64" t="s">
        <v>543</v>
      </c>
      <c r="F591" s="350">
        <v>11579</v>
      </c>
      <c r="G591" s="351">
        <v>71</v>
      </c>
      <c r="H591" s="351">
        <v>6</v>
      </c>
      <c r="I591" s="150">
        <f t="shared" si="24"/>
        <v>0</v>
      </c>
      <c r="J591" s="150">
        <f t="shared" si="25"/>
        <v>0</v>
      </c>
      <c r="K591" s="151">
        <v>0</v>
      </c>
      <c r="L591" s="150">
        <f t="shared" si="26"/>
        <v>6</v>
      </c>
    </row>
    <row r="592" spans="2:12" x14ac:dyDescent="0.25">
      <c r="B592" s="149" t="str">
        <f t="shared" si="23"/>
        <v>4CORDIER</v>
      </c>
      <c r="C592" s="64" t="s">
        <v>748</v>
      </c>
      <c r="D592" s="64" t="s">
        <v>751</v>
      </c>
      <c r="E592" s="64" t="s">
        <v>526</v>
      </c>
      <c r="F592" s="350">
        <v>26955</v>
      </c>
      <c r="G592" s="351">
        <v>71</v>
      </c>
      <c r="H592" s="351">
        <v>4</v>
      </c>
      <c r="I592" s="150">
        <f t="shared" si="24"/>
        <v>0</v>
      </c>
      <c r="J592" s="150">
        <f t="shared" si="25"/>
        <v>0</v>
      </c>
      <c r="K592" s="151">
        <v>0</v>
      </c>
      <c r="L592" s="150">
        <f t="shared" si="26"/>
        <v>4</v>
      </c>
    </row>
    <row r="593" spans="2:12" x14ac:dyDescent="0.25">
      <c r="B593" s="149" t="str">
        <f t="shared" ref="B593:B656" si="27">CONCATENATE(L593,C593)</f>
        <v>5CORDIER</v>
      </c>
      <c r="C593" s="64" t="s">
        <v>748</v>
      </c>
      <c r="D593" s="64" t="s">
        <v>27</v>
      </c>
      <c r="E593" s="64" t="s">
        <v>529</v>
      </c>
      <c r="F593" s="350">
        <v>22267</v>
      </c>
      <c r="G593" s="351">
        <v>71</v>
      </c>
      <c r="H593" s="351">
        <v>5</v>
      </c>
      <c r="I593" s="150">
        <f t="shared" ref="I593:I656" si="28">IF(H593="F","F",0)</f>
        <v>0</v>
      </c>
      <c r="J593" s="150">
        <f t="shared" ref="J593:J656" si="29">IF(H593="M","M",0)</f>
        <v>0</v>
      </c>
      <c r="K593" s="151">
        <v>0</v>
      </c>
      <c r="L593" s="150">
        <f t="shared" ref="L593:L656" si="30">IF(H593=1,2,IF(H593="F",7,IF(H593="M",7,H593)))</f>
        <v>5</v>
      </c>
    </row>
    <row r="594" spans="2:12" x14ac:dyDescent="0.25">
      <c r="B594" s="149" t="str">
        <f t="shared" si="27"/>
        <v>7CORNE</v>
      </c>
      <c r="C594" s="64" t="s">
        <v>752</v>
      </c>
      <c r="D594" s="64" t="s">
        <v>753</v>
      </c>
      <c r="E594" s="64" t="s">
        <v>533</v>
      </c>
      <c r="F594" s="350">
        <v>36839</v>
      </c>
      <c r="G594" s="351">
        <v>71</v>
      </c>
      <c r="H594" s="351" t="s">
        <v>4</v>
      </c>
      <c r="I594" s="150">
        <f t="shared" si="28"/>
        <v>0</v>
      </c>
      <c r="J594" s="150" t="str">
        <f t="shared" si="29"/>
        <v>M</v>
      </c>
      <c r="K594" s="151">
        <v>0</v>
      </c>
      <c r="L594" s="150">
        <f t="shared" si="30"/>
        <v>7</v>
      </c>
    </row>
    <row r="595" spans="2:12" x14ac:dyDescent="0.25">
      <c r="B595" s="149" t="str">
        <f t="shared" si="27"/>
        <v>7CORNOT</v>
      </c>
      <c r="C595" s="64" t="s">
        <v>754</v>
      </c>
      <c r="D595" s="64" t="s">
        <v>755</v>
      </c>
      <c r="E595" s="64" t="s">
        <v>531</v>
      </c>
      <c r="F595" s="350">
        <v>23966</v>
      </c>
      <c r="G595" s="351">
        <v>71</v>
      </c>
      <c r="H595" s="351" t="s">
        <v>14</v>
      </c>
      <c r="I595" s="150" t="str">
        <f t="shared" si="28"/>
        <v>F</v>
      </c>
      <c r="J595" s="150">
        <f t="shared" si="29"/>
        <v>0</v>
      </c>
      <c r="K595" s="151">
        <v>0</v>
      </c>
      <c r="L595" s="150">
        <f t="shared" si="30"/>
        <v>7</v>
      </c>
    </row>
    <row r="596" spans="2:12" x14ac:dyDescent="0.25">
      <c r="B596" s="149" t="str">
        <f t="shared" si="27"/>
        <v>2CORNOT</v>
      </c>
      <c r="C596" s="64" t="s">
        <v>754</v>
      </c>
      <c r="D596" s="64" t="s">
        <v>98</v>
      </c>
      <c r="E596" s="64" t="s">
        <v>531</v>
      </c>
      <c r="F596" s="350">
        <v>35164</v>
      </c>
      <c r="G596" s="351">
        <v>71</v>
      </c>
      <c r="H596" s="351">
        <v>1</v>
      </c>
      <c r="I596" s="150">
        <f t="shared" si="28"/>
        <v>0</v>
      </c>
      <c r="J596" s="150">
        <f t="shared" si="29"/>
        <v>0</v>
      </c>
      <c r="K596" s="151">
        <v>0</v>
      </c>
      <c r="L596" s="150">
        <f t="shared" si="30"/>
        <v>2</v>
      </c>
    </row>
    <row r="597" spans="2:12" x14ac:dyDescent="0.25">
      <c r="B597" s="149" t="str">
        <f t="shared" si="27"/>
        <v>5CORONA</v>
      </c>
      <c r="C597" s="64" t="s">
        <v>756</v>
      </c>
      <c r="D597" s="64" t="s">
        <v>289</v>
      </c>
      <c r="E597" s="64" t="s">
        <v>520</v>
      </c>
      <c r="F597" s="350">
        <v>21803</v>
      </c>
      <c r="G597" s="351">
        <v>71</v>
      </c>
      <c r="H597" s="351">
        <v>5</v>
      </c>
      <c r="I597" s="150">
        <f t="shared" si="28"/>
        <v>0</v>
      </c>
      <c r="J597" s="150">
        <f t="shared" si="29"/>
        <v>0</v>
      </c>
      <c r="K597" s="151">
        <v>0</v>
      </c>
      <c r="L597" s="150">
        <f t="shared" si="30"/>
        <v>5</v>
      </c>
    </row>
    <row r="598" spans="2:12" x14ac:dyDescent="0.25">
      <c r="B598" s="149" t="str">
        <f t="shared" si="27"/>
        <v>5COTE</v>
      </c>
      <c r="C598" s="64" t="s">
        <v>757</v>
      </c>
      <c r="D598" s="64" t="s">
        <v>81</v>
      </c>
      <c r="E598" s="64" t="s">
        <v>543</v>
      </c>
      <c r="F598" s="350">
        <v>20900</v>
      </c>
      <c r="G598" s="351">
        <v>71</v>
      </c>
      <c r="H598" s="351">
        <v>5</v>
      </c>
      <c r="I598" s="150">
        <f t="shared" si="28"/>
        <v>0</v>
      </c>
      <c r="J598" s="150">
        <f t="shared" si="29"/>
        <v>0</v>
      </c>
      <c r="K598" s="151">
        <v>0</v>
      </c>
      <c r="L598" s="150">
        <f t="shared" si="30"/>
        <v>5</v>
      </c>
    </row>
    <row r="599" spans="2:12" x14ac:dyDescent="0.25">
      <c r="B599" s="149" t="str">
        <f t="shared" si="27"/>
        <v>7COTE</v>
      </c>
      <c r="C599" s="64" t="s">
        <v>757</v>
      </c>
      <c r="D599" s="64" t="s">
        <v>270</v>
      </c>
      <c r="E599" s="64" t="s">
        <v>543</v>
      </c>
      <c r="F599" s="350">
        <v>21194</v>
      </c>
      <c r="G599" s="351">
        <v>71</v>
      </c>
      <c r="H599" s="351" t="s">
        <v>14</v>
      </c>
      <c r="I599" s="150" t="str">
        <f t="shared" si="28"/>
        <v>F</v>
      </c>
      <c r="J599" s="150">
        <f t="shared" si="29"/>
        <v>0</v>
      </c>
      <c r="K599" s="151">
        <v>0</v>
      </c>
      <c r="L599" s="150">
        <f t="shared" si="30"/>
        <v>7</v>
      </c>
    </row>
    <row r="600" spans="2:12" x14ac:dyDescent="0.25">
      <c r="B600" s="149" t="str">
        <f t="shared" si="27"/>
        <v>5COUCKUYT</v>
      </c>
      <c r="C600" s="64" t="s">
        <v>758</v>
      </c>
      <c r="D600" s="64" t="s">
        <v>570</v>
      </c>
      <c r="E600" s="64" t="s">
        <v>533</v>
      </c>
      <c r="F600" s="350">
        <v>20056</v>
      </c>
      <c r="G600" s="351">
        <v>71</v>
      </c>
      <c r="H600" s="351">
        <v>5</v>
      </c>
      <c r="I600" s="150">
        <f t="shared" si="28"/>
        <v>0</v>
      </c>
      <c r="J600" s="150">
        <f t="shared" si="29"/>
        <v>0</v>
      </c>
      <c r="K600" s="151">
        <v>0</v>
      </c>
      <c r="L600" s="150">
        <f t="shared" si="30"/>
        <v>5</v>
      </c>
    </row>
    <row r="601" spans="2:12" x14ac:dyDescent="0.25">
      <c r="B601" s="149" t="str">
        <f t="shared" si="27"/>
        <v>5COUCKUYT</v>
      </c>
      <c r="C601" s="64" t="s">
        <v>758</v>
      </c>
      <c r="D601" s="64" t="s">
        <v>759</v>
      </c>
      <c r="E601" s="64" t="s">
        <v>533</v>
      </c>
      <c r="F601" s="350">
        <v>33095</v>
      </c>
      <c r="G601" s="351">
        <v>71</v>
      </c>
      <c r="H601" s="351">
        <v>5</v>
      </c>
      <c r="I601" s="150">
        <f t="shared" si="28"/>
        <v>0</v>
      </c>
      <c r="J601" s="150">
        <f t="shared" si="29"/>
        <v>0</v>
      </c>
      <c r="K601" s="151">
        <v>0</v>
      </c>
      <c r="L601" s="150">
        <f t="shared" si="30"/>
        <v>5</v>
      </c>
    </row>
    <row r="602" spans="2:12" x14ac:dyDescent="0.25">
      <c r="B602" s="149" t="str">
        <f t="shared" si="27"/>
        <v>2COUETOUX</v>
      </c>
      <c r="C602" s="64" t="s">
        <v>760</v>
      </c>
      <c r="D602" s="64" t="s">
        <v>44</v>
      </c>
      <c r="E602" s="64" t="s">
        <v>528</v>
      </c>
      <c r="F602" s="350">
        <v>27662</v>
      </c>
      <c r="G602" s="351">
        <v>71</v>
      </c>
      <c r="H602" s="351">
        <v>2</v>
      </c>
      <c r="I602" s="150">
        <f t="shared" si="28"/>
        <v>0</v>
      </c>
      <c r="J602" s="150">
        <f t="shared" si="29"/>
        <v>0</v>
      </c>
      <c r="K602" s="151">
        <v>0</v>
      </c>
      <c r="L602" s="150">
        <f t="shared" si="30"/>
        <v>2</v>
      </c>
    </row>
    <row r="603" spans="2:12" x14ac:dyDescent="0.25">
      <c r="B603" s="149" t="str">
        <f t="shared" si="27"/>
        <v>7COULON</v>
      </c>
      <c r="C603" s="64" t="s">
        <v>761</v>
      </c>
      <c r="D603" s="64" t="s">
        <v>617</v>
      </c>
      <c r="E603" s="64" t="s">
        <v>533</v>
      </c>
      <c r="F603" s="350">
        <v>36451</v>
      </c>
      <c r="G603" s="351">
        <v>71</v>
      </c>
      <c r="H603" s="351" t="s">
        <v>4</v>
      </c>
      <c r="I603" s="150">
        <f t="shared" si="28"/>
        <v>0</v>
      </c>
      <c r="J603" s="150" t="str">
        <f t="shared" si="29"/>
        <v>M</v>
      </c>
      <c r="K603" s="151">
        <v>0</v>
      </c>
      <c r="L603" s="150">
        <f t="shared" si="30"/>
        <v>7</v>
      </c>
    </row>
    <row r="604" spans="2:12" x14ac:dyDescent="0.25">
      <c r="B604" s="149" t="str">
        <f t="shared" si="27"/>
        <v>7COULON</v>
      </c>
      <c r="C604" s="64" t="s">
        <v>761</v>
      </c>
      <c r="D604" s="64" t="s">
        <v>762</v>
      </c>
      <c r="E604" s="64" t="s">
        <v>538</v>
      </c>
      <c r="F604" s="350">
        <v>36457</v>
      </c>
      <c r="G604" s="351">
        <v>71</v>
      </c>
      <c r="H604" s="351" t="s">
        <v>4</v>
      </c>
      <c r="I604" s="150">
        <f t="shared" si="28"/>
        <v>0</v>
      </c>
      <c r="J604" s="150" t="str">
        <f t="shared" si="29"/>
        <v>M</v>
      </c>
      <c r="K604" s="151">
        <v>0</v>
      </c>
      <c r="L604" s="150">
        <f t="shared" si="30"/>
        <v>7</v>
      </c>
    </row>
    <row r="605" spans="2:12" x14ac:dyDescent="0.25">
      <c r="B605" s="149" t="str">
        <f t="shared" si="27"/>
        <v>5COULON</v>
      </c>
      <c r="C605" s="64" t="s">
        <v>761</v>
      </c>
      <c r="D605" s="64" t="s">
        <v>763</v>
      </c>
      <c r="E605" s="64" t="s">
        <v>538</v>
      </c>
      <c r="F605" s="350">
        <v>22771</v>
      </c>
      <c r="G605" s="351">
        <v>71</v>
      </c>
      <c r="H605" s="351">
        <v>5</v>
      </c>
      <c r="I605" s="150">
        <f t="shared" si="28"/>
        <v>0</v>
      </c>
      <c r="J605" s="150">
        <f t="shared" si="29"/>
        <v>0</v>
      </c>
      <c r="K605" s="151">
        <v>0</v>
      </c>
      <c r="L605" s="150">
        <f t="shared" si="30"/>
        <v>5</v>
      </c>
    </row>
    <row r="606" spans="2:12" x14ac:dyDescent="0.25">
      <c r="B606" s="149" t="str">
        <f t="shared" si="27"/>
        <v>4COUREAU</v>
      </c>
      <c r="C606" s="64" t="s">
        <v>764</v>
      </c>
      <c r="D606" s="64" t="s">
        <v>33</v>
      </c>
      <c r="E606" s="64" t="s">
        <v>542</v>
      </c>
      <c r="F606" s="350">
        <v>23341</v>
      </c>
      <c r="G606" s="351">
        <v>71</v>
      </c>
      <c r="H606" s="351">
        <v>4</v>
      </c>
      <c r="I606" s="150">
        <f t="shared" si="28"/>
        <v>0</v>
      </c>
      <c r="J606" s="150">
        <f t="shared" si="29"/>
        <v>0</v>
      </c>
      <c r="K606" s="151">
        <v>0</v>
      </c>
      <c r="L606" s="150">
        <f t="shared" si="30"/>
        <v>4</v>
      </c>
    </row>
    <row r="607" spans="2:12" x14ac:dyDescent="0.25">
      <c r="B607" s="149" t="str">
        <f t="shared" si="27"/>
        <v>6COUREAU</v>
      </c>
      <c r="C607" s="64" t="s">
        <v>764</v>
      </c>
      <c r="D607" s="64" t="s">
        <v>765</v>
      </c>
      <c r="E607" s="64" t="s">
        <v>542</v>
      </c>
      <c r="F607" s="350">
        <v>24036</v>
      </c>
      <c r="G607" s="351">
        <v>71</v>
      </c>
      <c r="H607" s="351">
        <v>6</v>
      </c>
      <c r="I607" s="150">
        <f t="shared" si="28"/>
        <v>0</v>
      </c>
      <c r="J607" s="150">
        <f t="shared" si="29"/>
        <v>0</v>
      </c>
      <c r="K607" s="151">
        <v>0</v>
      </c>
      <c r="L607" s="150">
        <f t="shared" si="30"/>
        <v>6</v>
      </c>
    </row>
    <row r="608" spans="2:12" x14ac:dyDescent="0.25">
      <c r="B608" s="149" t="str">
        <f t="shared" si="27"/>
        <v>7COUSIN</v>
      </c>
      <c r="C608" s="64" t="s">
        <v>766</v>
      </c>
      <c r="D608" s="64" t="s">
        <v>767</v>
      </c>
      <c r="E608" s="64" t="s">
        <v>533</v>
      </c>
      <c r="F608" s="350">
        <v>23034</v>
      </c>
      <c r="G608" s="351">
        <v>71</v>
      </c>
      <c r="H608" s="351" t="s">
        <v>14</v>
      </c>
      <c r="I608" s="150" t="str">
        <f t="shared" si="28"/>
        <v>F</v>
      </c>
      <c r="J608" s="150">
        <f t="shared" si="29"/>
        <v>0</v>
      </c>
      <c r="K608" s="151">
        <v>0</v>
      </c>
      <c r="L608" s="150">
        <f t="shared" si="30"/>
        <v>7</v>
      </c>
    </row>
    <row r="609" spans="2:12" x14ac:dyDescent="0.25">
      <c r="B609" s="149" t="str">
        <f t="shared" si="27"/>
        <v>6COUSIN</v>
      </c>
      <c r="C609" s="64" t="s">
        <v>766</v>
      </c>
      <c r="D609" s="64" t="s">
        <v>26</v>
      </c>
      <c r="E609" s="64" t="s">
        <v>533</v>
      </c>
      <c r="F609" s="350">
        <v>17679</v>
      </c>
      <c r="G609" s="351">
        <v>71</v>
      </c>
      <c r="H609" s="351">
        <v>6</v>
      </c>
      <c r="I609" s="150">
        <f t="shared" si="28"/>
        <v>0</v>
      </c>
      <c r="J609" s="150">
        <f t="shared" si="29"/>
        <v>0</v>
      </c>
      <c r="K609" s="151">
        <v>0</v>
      </c>
      <c r="L609" s="150">
        <f t="shared" si="30"/>
        <v>6</v>
      </c>
    </row>
    <row r="610" spans="2:12" x14ac:dyDescent="0.25">
      <c r="B610" s="149" t="str">
        <f t="shared" si="27"/>
        <v>7CRETIN</v>
      </c>
      <c r="C610" s="64" t="s">
        <v>768</v>
      </c>
      <c r="D610" s="64" t="s">
        <v>769</v>
      </c>
      <c r="E610" s="64" t="s">
        <v>531</v>
      </c>
      <c r="F610" s="350">
        <v>36392</v>
      </c>
      <c r="G610" s="351">
        <v>71</v>
      </c>
      <c r="H610" s="351" t="s">
        <v>4</v>
      </c>
      <c r="I610" s="150">
        <f t="shared" si="28"/>
        <v>0</v>
      </c>
      <c r="J610" s="150" t="str">
        <f t="shared" si="29"/>
        <v>M</v>
      </c>
      <c r="K610" s="151">
        <v>0</v>
      </c>
      <c r="L610" s="150">
        <f t="shared" si="30"/>
        <v>7</v>
      </c>
    </row>
    <row r="611" spans="2:12" x14ac:dyDescent="0.25">
      <c r="B611" s="149" t="str">
        <f t="shared" si="27"/>
        <v>7CREUZENET</v>
      </c>
      <c r="C611" s="64" t="s">
        <v>770</v>
      </c>
      <c r="D611" s="64" t="s">
        <v>771</v>
      </c>
      <c r="E611" s="64" t="s">
        <v>531</v>
      </c>
      <c r="F611" s="350">
        <v>25342</v>
      </c>
      <c r="G611" s="351">
        <v>71</v>
      </c>
      <c r="H611" s="351" t="s">
        <v>14</v>
      </c>
      <c r="I611" s="150" t="str">
        <f t="shared" si="28"/>
        <v>F</v>
      </c>
      <c r="J611" s="150">
        <f t="shared" si="29"/>
        <v>0</v>
      </c>
      <c r="K611" s="151">
        <v>0</v>
      </c>
      <c r="L611" s="150">
        <f t="shared" si="30"/>
        <v>7</v>
      </c>
    </row>
    <row r="612" spans="2:12" x14ac:dyDescent="0.25">
      <c r="B612" s="149" t="str">
        <f t="shared" si="27"/>
        <v>7CROSSAIS</v>
      </c>
      <c r="C612" s="64" t="s">
        <v>772</v>
      </c>
      <c r="D612" s="64" t="s">
        <v>773</v>
      </c>
      <c r="E612" s="64" t="s">
        <v>520</v>
      </c>
      <c r="F612" s="350">
        <v>30312</v>
      </c>
      <c r="G612" s="351">
        <v>71</v>
      </c>
      <c r="H612" s="351" t="s">
        <v>14</v>
      </c>
      <c r="I612" s="150" t="str">
        <f t="shared" si="28"/>
        <v>F</v>
      </c>
      <c r="J612" s="150">
        <f t="shared" si="29"/>
        <v>0</v>
      </c>
      <c r="K612" s="151">
        <v>0</v>
      </c>
      <c r="L612" s="150">
        <f t="shared" si="30"/>
        <v>7</v>
      </c>
    </row>
    <row r="613" spans="2:12" x14ac:dyDescent="0.25">
      <c r="B613" s="149" t="str">
        <f t="shared" si="27"/>
        <v>4CURTIL</v>
      </c>
      <c r="C613" s="64" t="s">
        <v>774</v>
      </c>
      <c r="D613" s="64" t="s">
        <v>656</v>
      </c>
      <c r="E613" s="64" t="s">
        <v>538</v>
      </c>
      <c r="F613" s="350">
        <v>33559</v>
      </c>
      <c r="G613" s="351">
        <v>71</v>
      </c>
      <c r="H613" s="351">
        <v>4</v>
      </c>
      <c r="I613" s="150">
        <f t="shared" si="28"/>
        <v>0</v>
      </c>
      <c r="J613" s="150">
        <f t="shared" si="29"/>
        <v>0</v>
      </c>
      <c r="K613" s="151">
        <v>0</v>
      </c>
      <c r="L613" s="150">
        <f t="shared" si="30"/>
        <v>4</v>
      </c>
    </row>
    <row r="614" spans="2:12" x14ac:dyDescent="0.25">
      <c r="B614" s="149" t="str">
        <f t="shared" si="27"/>
        <v>3CURTIL</v>
      </c>
      <c r="C614" s="64" t="s">
        <v>774</v>
      </c>
      <c r="D614" s="64" t="s">
        <v>209</v>
      </c>
      <c r="E614" s="64" t="s">
        <v>538</v>
      </c>
      <c r="F614" s="350">
        <v>23656</v>
      </c>
      <c r="G614" s="351">
        <v>71</v>
      </c>
      <c r="H614" s="351">
        <v>3</v>
      </c>
      <c r="I614" s="150">
        <f t="shared" si="28"/>
        <v>0</v>
      </c>
      <c r="J614" s="150">
        <f t="shared" si="29"/>
        <v>0</v>
      </c>
      <c r="K614" s="151">
        <v>0</v>
      </c>
      <c r="L614" s="150">
        <f t="shared" si="30"/>
        <v>3</v>
      </c>
    </row>
    <row r="615" spans="2:12" x14ac:dyDescent="0.25">
      <c r="B615" s="149" t="str">
        <f t="shared" si="27"/>
        <v>2DA SILVA</v>
      </c>
      <c r="C615" s="64" t="s">
        <v>1295</v>
      </c>
      <c r="D615" s="64" t="s">
        <v>187</v>
      </c>
      <c r="E615" s="64" t="s">
        <v>519</v>
      </c>
      <c r="F615" s="350">
        <v>23033</v>
      </c>
      <c r="G615" s="351">
        <v>71</v>
      </c>
      <c r="H615" s="351">
        <v>2</v>
      </c>
      <c r="I615" s="150">
        <f t="shared" si="28"/>
        <v>0</v>
      </c>
      <c r="J615" s="150">
        <f t="shared" si="29"/>
        <v>0</v>
      </c>
      <c r="K615" s="151">
        <v>0</v>
      </c>
      <c r="L615" s="150">
        <f t="shared" si="30"/>
        <v>2</v>
      </c>
    </row>
    <row r="616" spans="2:12" x14ac:dyDescent="0.25">
      <c r="B616" s="149" t="str">
        <f t="shared" si="27"/>
        <v>4DA SILVA</v>
      </c>
      <c r="C616" s="64" t="s">
        <v>1295</v>
      </c>
      <c r="D616" s="64" t="s">
        <v>775</v>
      </c>
      <c r="E616" s="64" t="s">
        <v>538</v>
      </c>
      <c r="F616" s="350">
        <v>25120</v>
      </c>
      <c r="G616" s="351">
        <v>71</v>
      </c>
      <c r="H616" s="351">
        <v>4</v>
      </c>
      <c r="I616" s="150">
        <f t="shared" si="28"/>
        <v>0</v>
      </c>
      <c r="J616" s="150">
        <f t="shared" si="29"/>
        <v>0</v>
      </c>
      <c r="K616" s="151">
        <v>0</v>
      </c>
      <c r="L616" s="150">
        <f t="shared" si="30"/>
        <v>4</v>
      </c>
    </row>
    <row r="617" spans="2:12" x14ac:dyDescent="0.25">
      <c r="B617" s="149" t="str">
        <f t="shared" si="27"/>
        <v>3DA SILVA</v>
      </c>
      <c r="C617" s="64" t="s">
        <v>1295</v>
      </c>
      <c r="D617" s="64" t="s">
        <v>687</v>
      </c>
      <c r="E617" s="64" t="s">
        <v>519</v>
      </c>
      <c r="F617" s="350">
        <v>25574</v>
      </c>
      <c r="G617" s="351">
        <v>71</v>
      </c>
      <c r="H617" s="351">
        <v>3</v>
      </c>
      <c r="I617" s="150">
        <f t="shared" si="28"/>
        <v>0</v>
      </c>
      <c r="J617" s="150">
        <f t="shared" si="29"/>
        <v>0</v>
      </c>
      <c r="K617" s="151">
        <v>0</v>
      </c>
      <c r="L617" s="150">
        <f t="shared" si="30"/>
        <v>3</v>
      </c>
    </row>
    <row r="618" spans="2:12" x14ac:dyDescent="0.25">
      <c r="B618" s="149" t="str">
        <f t="shared" si="27"/>
        <v>3DA SILVA</v>
      </c>
      <c r="C618" s="64" t="s">
        <v>1295</v>
      </c>
      <c r="D618" s="64" t="s">
        <v>687</v>
      </c>
      <c r="E618" s="64" t="s">
        <v>529</v>
      </c>
      <c r="F618" s="350">
        <v>25575</v>
      </c>
      <c r="G618" s="351">
        <v>71</v>
      </c>
      <c r="H618" s="351">
        <v>3</v>
      </c>
      <c r="I618" s="150">
        <f t="shared" si="28"/>
        <v>0</v>
      </c>
      <c r="J618" s="150">
        <f t="shared" si="29"/>
        <v>0</v>
      </c>
      <c r="K618" s="151">
        <v>0</v>
      </c>
      <c r="L618" s="150">
        <f t="shared" si="30"/>
        <v>3</v>
      </c>
    </row>
    <row r="619" spans="2:12" x14ac:dyDescent="0.25">
      <c r="B619" s="149" t="str">
        <f t="shared" si="27"/>
        <v>4DALY</v>
      </c>
      <c r="C619" s="64" t="s">
        <v>776</v>
      </c>
      <c r="D619" s="64" t="s">
        <v>136</v>
      </c>
      <c r="E619" s="64" t="s">
        <v>525</v>
      </c>
      <c r="F619" s="350">
        <v>25655</v>
      </c>
      <c r="G619" s="351">
        <v>71</v>
      </c>
      <c r="H619" s="351">
        <v>4</v>
      </c>
      <c r="I619" s="150">
        <f t="shared" si="28"/>
        <v>0</v>
      </c>
      <c r="J619" s="150">
        <f t="shared" si="29"/>
        <v>0</v>
      </c>
      <c r="K619" s="151">
        <v>0</v>
      </c>
      <c r="L619" s="150">
        <f t="shared" si="30"/>
        <v>4</v>
      </c>
    </row>
    <row r="620" spans="2:12" x14ac:dyDescent="0.25">
      <c r="B620" s="149" t="str">
        <f t="shared" si="27"/>
        <v>4DARGAUD</v>
      </c>
      <c r="C620" s="64" t="s">
        <v>777</v>
      </c>
      <c r="D620" s="64" t="s">
        <v>608</v>
      </c>
      <c r="E620" s="64" t="s">
        <v>520</v>
      </c>
      <c r="F620" s="350">
        <v>20625</v>
      </c>
      <c r="G620" s="351">
        <v>71</v>
      </c>
      <c r="H620" s="351">
        <v>4</v>
      </c>
      <c r="I620" s="150">
        <f t="shared" si="28"/>
        <v>0</v>
      </c>
      <c r="J620" s="150">
        <f t="shared" si="29"/>
        <v>0</v>
      </c>
      <c r="K620" s="151">
        <v>0</v>
      </c>
      <c r="L620" s="150">
        <f t="shared" si="30"/>
        <v>4</v>
      </c>
    </row>
    <row r="621" spans="2:12" x14ac:dyDescent="0.25">
      <c r="B621" s="149" t="str">
        <f t="shared" si="27"/>
        <v>4DAUBAS</v>
      </c>
      <c r="C621" s="64" t="s">
        <v>778</v>
      </c>
      <c r="D621" s="64" t="s">
        <v>85</v>
      </c>
      <c r="E621" s="64" t="s">
        <v>516</v>
      </c>
      <c r="F621" s="350">
        <v>21038</v>
      </c>
      <c r="G621" s="351">
        <v>71</v>
      </c>
      <c r="H621" s="351">
        <v>4</v>
      </c>
      <c r="I621" s="150">
        <f t="shared" si="28"/>
        <v>0</v>
      </c>
      <c r="J621" s="150">
        <f t="shared" si="29"/>
        <v>0</v>
      </c>
      <c r="K621" s="151">
        <v>0</v>
      </c>
      <c r="L621" s="150">
        <f t="shared" si="30"/>
        <v>4</v>
      </c>
    </row>
    <row r="622" spans="2:12" x14ac:dyDescent="0.25">
      <c r="B622" s="149" t="str">
        <f t="shared" si="27"/>
        <v>2DAUBAS</v>
      </c>
      <c r="C622" s="64" t="s">
        <v>778</v>
      </c>
      <c r="D622" s="64" t="s">
        <v>779</v>
      </c>
      <c r="E622" s="64" t="s">
        <v>532</v>
      </c>
      <c r="F622" s="350">
        <v>31931</v>
      </c>
      <c r="G622" s="351">
        <v>71</v>
      </c>
      <c r="H622" s="351">
        <v>2</v>
      </c>
      <c r="I622" s="150">
        <f t="shared" si="28"/>
        <v>0</v>
      </c>
      <c r="J622" s="150">
        <f t="shared" si="29"/>
        <v>0</v>
      </c>
      <c r="K622" s="151">
        <v>0</v>
      </c>
      <c r="L622" s="150">
        <f t="shared" si="30"/>
        <v>2</v>
      </c>
    </row>
    <row r="623" spans="2:12" x14ac:dyDescent="0.25">
      <c r="B623" s="149" t="str">
        <f t="shared" si="27"/>
        <v>2DAVANTURE</v>
      </c>
      <c r="C623" s="64" t="s">
        <v>780</v>
      </c>
      <c r="D623" s="64" t="s">
        <v>61</v>
      </c>
      <c r="E623" s="64" t="s">
        <v>542</v>
      </c>
      <c r="F623" s="350">
        <v>20913</v>
      </c>
      <c r="G623" s="351">
        <v>71</v>
      </c>
      <c r="H623" s="351">
        <v>2</v>
      </c>
      <c r="I623" s="150">
        <f t="shared" si="28"/>
        <v>0</v>
      </c>
      <c r="J623" s="150">
        <f t="shared" si="29"/>
        <v>0</v>
      </c>
      <c r="K623" s="151">
        <v>0</v>
      </c>
      <c r="L623" s="150">
        <f t="shared" si="30"/>
        <v>2</v>
      </c>
    </row>
    <row r="624" spans="2:12" x14ac:dyDescent="0.25">
      <c r="B624" s="149" t="str">
        <f t="shared" si="27"/>
        <v>6DAVANTURE</v>
      </c>
      <c r="C624" s="64" t="s">
        <v>780</v>
      </c>
      <c r="D624" s="64" t="s">
        <v>31</v>
      </c>
      <c r="E624" s="64" t="s">
        <v>543</v>
      </c>
      <c r="F624" s="350">
        <v>11506</v>
      </c>
      <c r="G624" s="351">
        <v>71</v>
      </c>
      <c r="H624" s="351">
        <v>6</v>
      </c>
      <c r="I624" s="150">
        <f t="shared" si="28"/>
        <v>0</v>
      </c>
      <c r="J624" s="150">
        <f t="shared" si="29"/>
        <v>0</v>
      </c>
      <c r="K624" s="151">
        <v>0</v>
      </c>
      <c r="L624" s="150">
        <f t="shared" si="30"/>
        <v>6</v>
      </c>
    </row>
    <row r="625" spans="2:12" x14ac:dyDescent="0.25">
      <c r="B625" s="149" t="str">
        <f t="shared" si="27"/>
        <v>6DAVEN</v>
      </c>
      <c r="C625" s="64" t="s">
        <v>1554</v>
      </c>
      <c r="D625" s="64" t="s">
        <v>24</v>
      </c>
      <c r="E625" s="64" t="s">
        <v>526</v>
      </c>
      <c r="F625" s="350">
        <v>17970</v>
      </c>
      <c r="G625" s="351">
        <v>71</v>
      </c>
      <c r="H625" s="351">
        <v>6</v>
      </c>
      <c r="I625" s="150">
        <f t="shared" si="28"/>
        <v>0</v>
      </c>
      <c r="J625" s="150">
        <f t="shared" si="29"/>
        <v>0</v>
      </c>
      <c r="K625" s="151">
        <v>0</v>
      </c>
      <c r="L625" s="150">
        <f t="shared" si="30"/>
        <v>6</v>
      </c>
    </row>
    <row r="626" spans="2:12" x14ac:dyDescent="0.25">
      <c r="B626" s="149" t="str">
        <f t="shared" si="27"/>
        <v>4DAVID</v>
      </c>
      <c r="C626" s="64" t="s">
        <v>781</v>
      </c>
      <c r="D626" s="64" t="s">
        <v>256</v>
      </c>
      <c r="E626" s="64" t="s">
        <v>516</v>
      </c>
      <c r="F626" s="350">
        <v>21313</v>
      </c>
      <c r="G626" s="351">
        <v>71</v>
      </c>
      <c r="H626" s="351">
        <v>4</v>
      </c>
      <c r="I626" s="150">
        <f t="shared" si="28"/>
        <v>0</v>
      </c>
      <c r="J626" s="150">
        <f t="shared" si="29"/>
        <v>0</v>
      </c>
      <c r="K626" s="151">
        <v>0</v>
      </c>
      <c r="L626" s="150">
        <f t="shared" si="30"/>
        <v>4</v>
      </c>
    </row>
    <row r="627" spans="2:12" x14ac:dyDescent="0.25">
      <c r="B627" s="149" t="str">
        <f t="shared" si="27"/>
        <v>3DE SOUSA</v>
      </c>
      <c r="C627" s="64" t="s">
        <v>1296</v>
      </c>
      <c r="D627" s="64" t="s">
        <v>113</v>
      </c>
      <c r="E627" s="64" t="s">
        <v>546</v>
      </c>
      <c r="F627" s="350">
        <v>25711</v>
      </c>
      <c r="G627" s="351">
        <v>71</v>
      </c>
      <c r="H627" s="351">
        <v>3</v>
      </c>
      <c r="I627" s="150">
        <f t="shared" si="28"/>
        <v>0</v>
      </c>
      <c r="J627" s="150">
        <f t="shared" si="29"/>
        <v>0</v>
      </c>
      <c r="K627" s="151">
        <v>0</v>
      </c>
      <c r="L627" s="150">
        <f t="shared" si="30"/>
        <v>3</v>
      </c>
    </row>
    <row r="628" spans="2:12" x14ac:dyDescent="0.25">
      <c r="B628" s="149" t="str">
        <f t="shared" si="27"/>
        <v>2DE SOUSA AZEVEDO</v>
      </c>
      <c r="C628" s="64" t="s">
        <v>1298</v>
      </c>
      <c r="D628" s="64" t="s">
        <v>783</v>
      </c>
      <c r="E628" s="64" t="s">
        <v>538</v>
      </c>
      <c r="F628" s="350">
        <v>23704</v>
      </c>
      <c r="G628" s="351">
        <v>71</v>
      </c>
      <c r="H628" s="351">
        <v>2</v>
      </c>
      <c r="I628" s="150">
        <f t="shared" si="28"/>
        <v>0</v>
      </c>
      <c r="J628" s="150">
        <f t="shared" si="29"/>
        <v>0</v>
      </c>
      <c r="K628" s="151">
        <v>0</v>
      </c>
      <c r="L628" s="150">
        <f t="shared" si="30"/>
        <v>2</v>
      </c>
    </row>
    <row r="629" spans="2:12" x14ac:dyDescent="0.25">
      <c r="B629" s="149" t="str">
        <f t="shared" si="27"/>
        <v>7DE SOUSA AZEVEDO</v>
      </c>
      <c r="C629" s="64" t="s">
        <v>1298</v>
      </c>
      <c r="D629" s="64" t="s">
        <v>784</v>
      </c>
      <c r="E629" s="64" t="s">
        <v>538</v>
      </c>
      <c r="F629" s="350">
        <v>36661</v>
      </c>
      <c r="G629" s="351">
        <v>71</v>
      </c>
      <c r="H629" s="351" t="s">
        <v>4</v>
      </c>
      <c r="I629" s="150">
        <f t="shared" si="28"/>
        <v>0</v>
      </c>
      <c r="J629" s="150" t="str">
        <f t="shared" si="29"/>
        <v>M</v>
      </c>
      <c r="K629" s="151">
        <v>0</v>
      </c>
      <c r="L629" s="150">
        <f t="shared" si="30"/>
        <v>7</v>
      </c>
    </row>
    <row r="630" spans="2:12" x14ac:dyDescent="0.25">
      <c r="B630" s="149" t="str">
        <f t="shared" si="27"/>
        <v>7DE SOUSA AZEVEDO</v>
      </c>
      <c r="C630" s="64" t="s">
        <v>1298</v>
      </c>
      <c r="D630" s="64" t="s">
        <v>785</v>
      </c>
      <c r="E630" s="64" t="s">
        <v>538</v>
      </c>
      <c r="F630" s="350">
        <v>36661</v>
      </c>
      <c r="G630" s="351">
        <v>71</v>
      </c>
      <c r="H630" s="351" t="s">
        <v>4</v>
      </c>
      <c r="I630" s="150">
        <f t="shared" si="28"/>
        <v>0</v>
      </c>
      <c r="J630" s="150" t="str">
        <f t="shared" si="29"/>
        <v>M</v>
      </c>
      <c r="K630" s="151">
        <v>0</v>
      </c>
      <c r="L630" s="150">
        <f t="shared" si="30"/>
        <v>7</v>
      </c>
    </row>
    <row r="631" spans="2:12" x14ac:dyDescent="0.25">
      <c r="B631" s="149" t="str">
        <f t="shared" si="27"/>
        <v>6DE VECCHI</v>
      </c>
      <c r="C631" s="64" t="s">
        <v>1297</v>
      </c>
      <c r="D631" s="64" t="s">
        <v>570</v>
      </c>
      <c r="E631" s="64" t="s">
        <v>526</v>
      </c>
      <c r="F631" s="350">
        <v>15282</v>
      </c>
      <c r="G631" s="351">
        <v>71</v>
      </c>
      <c r="H631" s="351">
        <v>6</v>
      </c>
      <c r="I631" s="150">
        <f t="shared" si="28"/>
        <v>0</v>
      </c>
      <c r="J631" s="150">
        <f t="shared" si="29"/>
        <v>0</v>
      </c>
      <c r="K631" s="151">
        <v>0</v>
      </c>
      <c r="L631" s="150">
        <f t="shared" si="30"/>
        <v>6</v>
      </c>
    </row>
    <row r="632" spans="2:12" x14ac:dyDescent="0.25">
      <c r="B632" s="149" t="str">
        <f t="shared" si="27"/>
        <v>3DEBORDE</v>
      </c>
      <c r="C632" s="64" t="s">
        <v>786</v>
      </c>
      <c r="D632" s="64" t="s">
        <v>113</v>
      </c>
      <c r="E632" s="64" t="s">
        <v>527</v>
      </c>
      <c r="F632" s="350">
        <v>24733</v>
      </c>
      <c r="G632" s="351">
        <v>71</v>
      </c>
      <c r="H632" s="351">
        <v>3</v>
      </c>
      <c r="I632" s="150">
        <f t="shared" si="28"/>
        <v>0</v>
      </c>
      <c r="J632" s="150">
        <f t="shared" si="29"/>
        <v>0</v>
      </c>
      <c r="K632" s="151">
        <v>0</v>
      </c>
      <c r="L632" s="150">
        <f t="shared" si="30"/>
        <v>3</v>
      </c>
    </row>
    <row r="633" spans="2:12" x14ac:dyDescent="0.25">
      <c r="B633" s="149" t="str">
        <f t="shared" si="27"/>
        <v>4DECERTAINES</v>
      </c>
      <c r="C633" s="64" t="s">
        <v>787</v>
      </c>
      <c r="D633" s="64" t="s">
        <v>644</v>
      </c>
      <c r="E633" s="64" t="s">
        <v>529</v>
      </c>
      <c r="F633" s="350">
        <v>29922</v>
      </c>
      <c r="G633" s="351">
        <v>71</v>
      </c>
      <c r="H633" s="351">
        <v>4</v>
      </c>
      <c r="I633" s="150">
        <f t="shared" si="28"/>
        <v>0</v>
      </c>
      <c r="J633" s="150">
        <f t="shared" si="29"/>
        <v>0</v>
      </c>
      <c r="K633" s="151">
        <v>0</v>
      </c>
      <c r="L633" s="150">
        <f t="shared" si="30"/>
        <v>4</v>
      </c>
    </row>
    <row r="634" spans="2:12" x14ac:dyDescent="0.25">
      <c r="B634" s="149" t="str">
        <f t="shared" si="27"/>
        <v>4DECOUCHE</v>
      </c>
      <c r="C634" s="64" t="s">
        <v>788</v>
      </c>
      <c r="D634" s="64" t="s">
        <v>113</v>
      </c>
      <c r="E634" s="64" t="s">
        <v>529</v>
      </c>
      <c r="F634" s="350">
        <v>27565</v>
      </c>
      <c r="G634" s="351">
        <v>71</v>
      </c>
      <c r="H634" s="351">
        <v>4</v>
      </c>
      <c r="I634" s="150">
        <f t="shared" si="28"/>
        <v>0</v>
      </c>
      <c r="J634" s="150">
        <f t="shared" si="29"/>
        <v>0</v>
      </c>
      <c r="K634" s="151">
        <v>0</v>
      </c>
      <c r="L634" s="150">
        <f t="shared" si="30"/>
        <v>4</v>
      </c>
    </row>
    <row r="635" spans="2:12" x14ac:dyDescent="0.25">
      <c r="B635" s="149" t="str">
        <f t="shared" si="27"/>
        <v>4DEFIOLE</v>
      </c>
      <c r="C635" s="64" t="s">
        <v>789</v>
      </c>
      <c r="D635" s="64" t="s">
        <v>634</v>
      </c>
      <c r="E635" s="64" t="s">
        <v>541</v>
      </c>
      <c r="F635" s="350">
        <v>35420</v>
      </c>
      <c r="G635" s="351">
        <v>71</v>
      </c>
      <c r="H635" s="351">
        <v>4</v>
      </c>
      <c r="I635" s="150">
        <f t="shared" si="28"/>
        <v>0</v>
      </c>
      <c r="J635" s="150">
        <f t="shared" si="29"/>
        <v>0</v>
      </c>
      <c r="K635" s="151">
        <v>0</v>
      </c>
      <c r="L635" s="150">
        <f t="shared" si="30"/>
        <v>4</v>
      </c>
    </row>
    <row r="636" spans="2:12" x14ac:dyDescent="0.25">
      <c r="B636" s="149" t="str">
        <f t="shared" si="27"/>
        <v>4DEGRANGE</v>
      </c>
      <c r="C636" s="64" t="s">
        <v>790</v>
      </c>
      <c r="D636" s="64" t="s">
        <v>103</v>
      </c>
      <c r="E636" s="64" t="s">
        <v>546</v>
      </c>
      <c r="F636" s="350">
        <v>26372</v>
      </c>
      <c r="G636" s="351">
        <v>71</v>
      </c>
      <c r="H636" s="351">
        <v>4</v>
      </c>
      <c r="I636" s="150">
        <f t="shared" si="28"/>
        <v>0</v>
      </c>
      <c r="J636" s="150">
        <f t="shared" si="29"/>
        <v>0</v>
      </c>
      <c r="K636" s="151">
        <v>0</v>
      </c>
      <c r="L636" s="150">
        <f t="shared" si="30"/>
        <v>4</v>
      </c>
    </row>
    <row r="637" spans="2:12" x14ac:dyDescent="0.25">
      <c r="B637" s="149" t="str">
        <f t="shared" si="27"/>
        <v>2DEGUEURCE</v>
      </c>
      <c r="C637" s="64" t="s">
        <v>791</v>
      </c>
      <c r="D637" s="64" t="s">
        <v>18</v>
      </c>
      <c r="E637" s="64" t="s">
        <v>519</v>
      </c>
      <c r="F637" s="350">
        <v>23669</v>
      </c>
      <c r="G637" s="351">
        <v>71</v>
      </c>
      <c r="H637" s="351">
        <v>2</v>
      </c>
      <c r="I637" s="150">
        <f t="shared" si="28"/>
        <v>0</v>
      </c>
      <c r="J637" s="150">
        <f t="shared" si="29"/>
        <v>0</v>
      </c>
      <c r="K637" s="151">
        <v>0</v>
      </c>
      <c r="L637" s="150">
        <f t="shared" si="30"/>
        <v>2</v>
      </c>
    </row>
    <row r="638" spans="2:12" x14ac:dyDescent="0.25">
      <c r="B638" s="149" t="str">
        <f t="shared" si="27"/>
        <v>2DELANNEY</v>
      </c>
      <c r="C638" s="64" t="s">
        <v>792</v>
      </c>
      <c r="D638" s="64" t="s">
        <v>793</v>
      </c>
      <c r="E638" s="64" t="s">
        <v>520</v>
      </c>
      <c r="F638" s="350">
        <v>27550</v>
      </c>
      <c r="G638" s="351">
        <v>71</v>
      </c>
      <c r="H638" s="351">
        <v>1</v>
      </c>
      <c r="I638" s="150">
        <f t="shared" si="28"/>
        <v>0</v>
      </c>
      <c r="J638" s="150">
        <f t="shared" si="29"/>
        <v>0</v>
      </c>
      <c r="K638" s="151">
        <v>0</v>
      </c>
      <c r="L638" s="150">
        <f t="shared" si="30"/>
        <v>2</v>
      </c>
    </row>
    <row r="639" spans="2:12" x14ac:dyDescent="0.25">
      <c r="B639" s="149" t="str">
        <f t="shared" si="27"/>
        <v>6DELARCHE</v>
      </c>
      <c r="C639" s="64" t="s">
        <v>794</v>
      </c>
      <c r="D639" s="64" t="s">
        <v>185</v>
      </c>
      <c r="E639" s="64" t="s">
        <v>516</v>
      </c>
      <c r="F639" s="350">
        <v>17808</v>
      </c>
      <c r="G639" s="351">
        <v>71</v>
      </c>
      <c r="H639" s="351">
        <v>6</v>
      </c>
      <c r="I639" s="150">
        <f t="shared" si="28"/>
        <v>0</v>
      </c>
      <c r="J639" s="150">
        <f t="shared" si="29"/>
        <v>0</v>
      </c>
      <c r="K639" s="151">
        <v>0</v>
      </c>
      <c r="L639" s="150">
        <f t="shared" si="30"/>
        <v>6</v>
      </c>
    </row>
    <row r="640" spans="2:12" x14ac:dyDescent="0.25">
      <c r="B640" s="149" t="str">
        <f t="shared" si="27"/>
        <v>3DELBLOUWE</v>
      </c>
      <c r="C640" s="64" t="s">
        <v>795</v>
      </c>
      <c r="D640" s="64" t="s">
        <v>171</v>
      </c>
      <c r="E640" s="64" t="s">
        <v>546</v>
      </c>
      <c r="F640" s="350">
        <v>25003</v>
      </c>
      <c r="G640" s="351">
        <v>71</v>
      </c>
      <c r="H640" s="351">
        <v>3</v>
      </c>
      <c r="I640" s="150">
        <f t="shared" si="28"/>
        <v>0</v>
      </c>
      <c r="J640" s="150">
        <f t="shared" si="29"/>
        <v>0</v>
      </c>
      <c r="K640" s="151">
        <v>0</v>
      </c>
      <c r="L640" s="150">
        <f t="shared" si="30"/>
        <v>3</v>
      </c>
    </row>
    <row r="641" spans="2:12" x14ac:dyDescent="0.25">
      <c r="B641" s="149" t="str">
        <f t="shared" si="27"/>
        <v>2DELERUE</v>
      </c>
      <c r="C641" s="64" t="s">
        <v>796</v>
      </c>
      <c r="D641" s="64" t="s">
        <v>602</v>
      </c>
      <c r="E641" s="64" t="s">
        <v>536</v>
      </c>
      <c r="F641" s="350">
        <v>25042</v>
      </c>
      <c r="G641" s="351">
        <v>71</v>
      </c>
      <c r="H641" s="351">
        <v>1</v>
      </c>
      <c r="I641" s="150">
        <f t="shared" si="28"/>
        <v>0</v>
      </c>
      <c r="J641" s="150">
        <f t="shared" si="29"/>
        <v>0</v>
      </c>
      <c r="K641" s="151">
        <v>0</v>
      </c>
      <c r="L641" s="150">
        <f t="shared" si="30"/>
        <v>2</v>
      </c>
    </row>
    <row r="642" spans="2:12" x14ac:dyDescent="0.25">
      <c r="B642" s="149" t="str">
        <f t="shared" si="27"/>
        <v>5DELEY</v>
      </c>
      <c r="C642" s="64" t="s">
        <v>797</v>
      </c>
      <c r="D642" s="64" t="s">
        <v>26</v>
      </c>
      <c r="E642" s="64" t="s">
        <v>546</v>
      </c>
      <c r="F642" s="350">
        <v>26120</v>
      </c>
      <c r="G642" s="351">
        <v>71</v>
      </c>
      <c r="H642" s="351">
        <v>5</v>
      </c>
      <c r="I642" s="150">
        <f t="shared" si="28"/>
        <v>0</v>
      </c>
      <c r="J642" s="150">
        <f t="shared" si="29"/>
        <v>0</v>
      </c>
      <c r="K642" s="151">
        <v>0</v>
      </c>
      <c r="L642" s="150">
        <f t="shared" si="30"/>
        <v>5</v>
      </c>
    </row>
    <row r="643" spans="2:12" x14ac:dyDescent="0.25">
      <c r="B643" s="149" t="str">
        <f t="shared" si="27"/>
        <v>4DEMEUZOY</v>
      </c>
      <c r="C643" s="64" t="s">
        <v>798</v>
      </c>
      <c r="D643" s="64" t="s">
        <v>61</v>
      </c>
      <c r="E643" s="64" t="s">
        <v>531</v>
      </c>
      <c r="F643" s="350">
        <v>22004</v>
      </c>
      <c r="G643" s="351">
        <v>71</v>
      </c>
      <c r="H643" s="351">
        <v>4</v>
      </c>
      <c r="I643" s="150">
        <f t="shared" si="28"/>
        <v>0</v>
      </c>
      <c r="J643" s="150">
        <f t="shared" si="29"/>
        <v>0</v>
      </c>
      <c r="K643" s="151">
        <v>0</v>
      </c>
      <c r="L643" s="150">
        <f t="shared" si="30"/>
        <v>4</v>
      </c>
    </row>
    <row r="644" spans="2:12" x14ac:dyDescent="0.25">
      <c r="B644" s="149" t="str">
        <f t="shared" si="27"/>
        <v>6DEMORTIERE</v>
      </c>
      <c r="C644" s="64" t="s">
        <v>799</v>
      </c>
      <c r="D644" s="64" t="s">
        <v>800</v>
      </c>
      <c r="E644" s="64" t="s">
        <v>543</v>
      </c>
      <c r="F644" s="350">
        <v>28211</v>
      </c>
      <c r="G644" s="351">
        <v>71</v>
      </c>
      <c r="H644" s="351">
        <v>6</v>
      </c>
      <c r="I644" s="150">
        <f t="shared" si="28"/>
        <v>0</v>
      </c>
      <c r="J644" s="150">
        <f t="shared" si="29"/>
        <v>0</v>
      </c>
      <c r="K644" s="151">
        <v>0</v>
      </c>
      <c r="L644" s="150">
        <f t="shared" si="30"/>
        <v>6</v>
      </c>
    </row>
    <row r="645" spans="2:12" x14ac:dyDescent="0.25">
      <c r="B645" s="149" t="str">
        <f t="shared" si="27"/>
        <v>7DEMORTIERE</v>
      </c>
      <c r="C645" s="64" t="s">
        <v>799</v>
      </c>
      <c r="D645" s="64" t="s">
        <v>665</v>
      </c>
      <c r="E645" s="64" t="s">
        <v>543</v>
      </c>
      <c r="F645" s="350">
        <v>26605</v>
      </c>
      <c r="G645" s="351">
        <v>71</v>
      </c>
      <c r="H645" s="351" t="s">
        <v>14</v>
      </c>
      <c r="I645" s="150" t="str">
        <f t="shared" si="28"/>
        <v>F</v>
      </c>
      <c r="J645" s="150">
        <f t="shared" si="29"/>
        <v>0</v>
      </c>
      <c r="K645" s="151">
        <v>0</v>
      </c>
      <c r="L645" s="150">
        <f t="shared" si="30"/>
        <v>7</v>
      </c>
    </row>
    <row r="646" spans="2:12" x14ac:dyDescent="0.25">
      <c r="B646" s="149" t="str">
        <f t="shared" si="27"/>
        <v>7DEMORTIERE</v>
      </c>
      <c r="C646" s="64" t="s">
        <v>799</v>
      </c>
      <c r="D646" s="64" t="s">
        <v>190</v>
      </c>
      <c r="E646" s="64" t="s">
        <v>543</v>
      </c>
      <c r="F646" s="350">
        <v>36624</v>
      </c>
      <c r="G646" s="351">
        <v>71</v>
      </c>
      <c r="H646" s="351" t="s">
        <v>4</v>
      </c>
      <c r="I646" s="150">
        <f t="shared" si="28"/>
        <v>0</v>
      </c>
      <c r="J646" s="150" t="str">
        <f t="shared" si="29"/>
        <v>M</v>
      </c>
      <c r="K646" s="151">
        <v>0</v>
      </c>
      <c r="L646" s="150">
        <f t="shared" si="30"/>
        <v>7</v>
      </c>
    </row>
    <row r="647" spans="2:12" x14ac:dyDescent="0.25">
      <c r="B647" s="149" t="str">
        <f t="shared" si="27"/>
        <v>4DEMORTIERE</v>
      </c>
      <c r="C647" s="64" t="s">
        <v>799</v>
      </c>
      <c r="D647" s="64" t="s">
        <v>26</v>
      </c>
      <c r="E647" s="64" t="s">
        <v>543</v>
      </c>
      <c r="F647" s="350">
        <v>26655</v>
      </c>
      <c r="G647" s="351">
        <v>71</v>
      </c>
      <c r="H647" s="351">
        <v>4</v>
      </c>
      <c r="I647" s="150">
        <f t="shared" si="28"/>
        <v>0</v>
      </c>
      <c r="J647" s="150">
        <f t="shared" si="29"/>
        <v>0</v>
      </c>
      <c r="K647" s="151">
        <v>0</v>
      </c>
      <c r="L647" s="150">
        <f t="shared" si="30"/>
        <v>4</v>
      </c>
    </row>
    <row r="648" spans="2:12" x14ac:dyDescent="0.25">
      <c r="B648" s="149" t="str">
        <f t="shared" si="27"/>
        <v>2DEMORTIERE</v>
      </c>
      <c r="C648" s="64" t="s">
        <v>799</v>
      </c>
      <c r="D648" s="64" t="s">
        <v>429</v>
      </c>
      <c r="E648" s="64" t="s">
        <v>543</v>
      </c>
      <c r="F648" s="350">
        <v>27029</v>
      </c>
      <c r="G648" s="351">
        <v>71</v>
      </c>
      <c r="H648" s="351">
        <v>2</v>
      </c>
      <c r="I648" s="150">
        <f t="shared" si="28"/>
        <v>0</v>
      </c>
      <c r="J648" s="150">
        <f t="shared" si="29"/>
        <v>0</v>
      </c>
      <c r="K648" s="151">
        <v>0</v>
      </c>
      <c r="L648" s="150">
        <f t="shared" si="30"/>
        <v>2</v>
      </c>
    </row>
    <row r="649" spans="2:12" x14ac:dyDescent="0.25">
      <c r="B649" s="149" t="str">
        <f t="shared" si="27"/>
        <v>4DEMOURY</v>
      </c>
      <c r="C649" s="64" t="s">
        <v>801</v>
      </c>
      <c r="D649" s="64" t="s">
        <v>33</v>
      </c>
      <c r="E649" s="64" t="s">
        <v>517</v>
      </c>
      <c r="F649" s="350">
        <v>19572</v>
      </c>
      <c r="G649" s="351">
        <v>71</v>
      </c>
      <c r="H649" s="351">
        <v>4</v>
      </c>
      <c r="I649" s="150">
        <f t="shared" si="28"/>
        <v>0</v>
      </c>
      <c r="J649" s="150">
        <f t="shared" si="29"/>
        <v>0</v>
      </c>
      <c r="K649" s="151">
        <v>0</v>
      </c>
      <c r="L649" s="150">
        <f t="shared" si="30"/>
        <v>4</v>
      </c>
    </row>
    <row r="650" spans="2:12" x14ac:dyDescent="0.25">
      <c r="B650" s="149" t="str">
        <f t="shared" si="27"/>
        <v>2DEMOURY</v>
      </c>
      <c r="C650" s="64" t="s">
        <v>801</v>
      </c>
      <c r="D650" s="64" t="s">
        <v>98</v>
      </c>
      <c r="E650" s="64" t="s">
        <v>528</v>
      </c>
      <c r="F650" s="350">
        <v>27830</v>
      </c>
      <c r="G650" s="351">
        <v>71</v>
      </c>
      <c r="H650" s="351">
        <v>2</v>
      </c>
      <c r="I650" s="150">
        <f t="shared" si="28"/>
        <v>0</v>
      </c>
      <c r="J650" s="150">
        <f t="shared" si="29"/>
        <v>0</v>
      </c>
      <c r="K650" s="151">
        <v>0</v>
      </c>
      <c r="L650" s="150">
        <f t="shared" si="30"/>
        <v>2</v>
      </c>
    </row>
    <row r="651" spans="2:12" x14ac:dyDescent="0.25">
      <c r="B651" s="149" t="str">
        <f t="shared" si="27"/>
        <v>4DERAIN</v>
      </c>
      <c r="C651" s="64" t="s">
        <v>802</v>
      </c>
      <c r="D651" s="64" t="s">
        <v>247</v>
      </c>
      <c r="E651" s="64" t="s">
        <v>538</v>
      </c>
      <c r="F651" s="350">
        <v>35429</v>
      </c>
      <c r="G651" s="351">
        <v>71</v>
      </c>
      <c r="H651" s="351">
        <v>4</v>
      </c>
      <c r="I651" s="150">
        <f t="shared" si="28"/>
        <v>0</v>
      </c>
      <c r="J651" s="150">
        <f t="shared" si="29"/>
        <v>0</v>
      </c>
      <c r="K651" s="151">
        <v>0</v>
      </c>
      <c r="L651" s="150">
        <f t="shared" si="30"/>
        <v>4</v>
      </c>
    </row>
    <row r="652" spans="2:12" x14ac:dyDescent="0.25">
      <c r="B652" s="149" t="str">
        <f t="shared" si="27"/>
        <v>3DERANGERE</v>
      </c>
      <c r="C652" s="64" t="s">
        <v>803</v>
      </c>
      <c r="D652" s="64" t="s">
        <v>33</v>
      </c>
      <c r="E652" s="64" t="s">
        <v>535</v>
      </c>
      <c r="F652" s="350">
        <v>19612</v>
      </c>
      <c r="G652" s="351">
        <v>71</v>
      </c>
      <c r="H652" s="351">
        <v>3</v>
      </c>
      <c r="I652" s="150">
        <f t="shared" si="28"/>
        <v>0</v>
      </c>
      <c r="J652" s="150">
        <f t="shared" si="29"/>
        <v>0</v>
      </c>
      <c r="K652" s="151">
        <v>0</v>
      </c>
      <c r="L652" s="150">
        <f t="shared" si="30"/>
        <v>3</v>
      </c>
    </row>
    <row r="653" spans="2:12" x14ac:dyDescent="0.25">
      <c r="B653" s="149" t="str">
        <f t="shared" si="27"/>
        <v>3DERANGERE</v>
      </c>
      <c r="C653" s="64" t="s">
        <v>803</v>
      </c>
      <c r="D653" s="64" t="s">
        <v>587</v>
      </c>
      <c r="E653" s="64" t="s">
        <v>532</v>
      </c>
      <c r="F653" s="350">
        <v>29995</v>
      </c>
      <c r="G653" s="351">
        <v>71</v>
      </c>
      <c r="H653" s="351">
        <v>3</v>
      </c>
      <c r="I653" s="150">
        <f t="shared" si="28"/>
        <v>0</v>
      </c>
      <c r="J653" s="150">
        <f t="shared" si="29"/>
        <v>0</v>
      </c>
      <c r="K653" s="151">
        <v>0</v>
      </c>
      <c r="L653" s="150">
        <f t="shared" si="30"/>
        <v>3</v>
      </c>
    </row>
    <row r="654" spans="2:12" x14ac:dyDescent="0.25">
      <c r="B654" s="149" t="str">
        <f t="shared" si="27"/>
        <v>4DERESSE</v>
      </c>
      <c r="C654" s="64" t="s">
        <v>804</v>
      </c>
      <c r="D654" s="64" t="s">
        <v>115</v>
      </c>
      <c r="E654" s="64" t="s">
        <v>541</v>
      </c>
      <c r="F654" s="350">
        <v>31522</v>
      </c>
      <c r="G654" s="351">
        <v>71</v>
      </c>
      <c r="H654" s="351">
        <v>4</v>
      </c>
      <c r="I654" s="150">
        <f t="shared" si="28"/>
        <v>0</v>
      </c>
      <c r="J654" s="150">
        <f t="shared" si="29"/>
        <v>0</v>
      </c>
      <c r="K654" s="151">
        <v>0</v>
      </c>
      <c r="L654" s="150">
        <f t="shared" si="30"/>
        <v>4</v>
      </c>
    </row>
    <row r="655" spans="2:12" x14ac:dyDescent="0.25">
      <c r="B655" s="149" t="str">
        <f t="shared" si="27"/>
        <v>2DESBAT</v>
      </c>
      <c r="C655" s="64" t="s">
        <v>805</v>
      </c>
      <c r="D655" s="64" t="s">
        <v>136</v>
      </c>
      <c r="E655" s="64" t="s">
        <v>544</v>
      </c>
      <c r="F655" s="350">
        <v>27139</v>
      </c>
      <c r="G655" s="351">
        <v>71</v>
      </c>
      <c r="H655" s="351">
        <v>2</v>
      </c>
      <c r="I655" s="150">
        <f t="shared" si="28"/>
        <v>0</v>
      </c>
      <c r="J655" s="150">
        <f t="shared" si="29"/>
        <v>0</v>
      </c>
      <c r="K655" s="151">
        <v>0</v>
      </c>
      <c r="L655" s="150">
        <f t="shared" si="30"/>
        <v>2</v>
      </c>
    </row>
    <row r="656" spans="2:12" x14ac:dyDescent="0.25">
      <c r="B656" s="149" t="str">
        <f t="shared" si="27"/>
        <v>2DESBOIS</v>
      </c>
      <c r="C656" s="64" t="s">
        <v>1322</v>
      </c>
      <c r="D656" s="64" t="s">
        <v>223</v>
      </c>
      <c r="E656" s="64" t="s">
        <v>538</v>
      </c>
      <c r="F656" s="350">
        <v>30718</v>
      </c>
      <c r="G656" s="351">
        <v>71</v>
      </c>
      <c r="H656" s="351">
        <v>2</v>
      </c>
      <c r="I656" s="150">
        <f t="shared" si="28"/>
        <v>0</v>
      </c>
      <c r="J656" s="150">
        <f t="shared" si="29"/>
        <v>0</v>
      </c>
      <c r="K656" s="151">
        <v>0</v>
      </c>
      <c r="L656" s="150">
        <f t="shared" si="30"/>
        <v>2</v>
      </c>
    </row>
    <row r="657" spans="2:12" x14ac:dyDescent="0.25">
      <c r="B657" s="149" t="str">
        <f t="shared" ref="B657:B720" si="31">CONCATENATE(L657,C657)</f>
        <v>6DESBOTTES</v>
      </c>
      <c r="C657" s="64" t="s">
        <v>806</v>
      </c>
      <c r="D657" s="64" t="s">
        <v>101</v>
      </c>
      <c r="E657" s="64" t="s">
        <v>529</v>
      </c>
      <c r="F657" s="350">
        <v>17118</v>
      </c>
      <c r="G657" s="351">
        <v>71</v>
      </c>
      <c r="H657" s="351">
        <v>6</v>
      </c>
      <c r="I657" s="150">
        <f t="shared" ref="I657:I720" si="32">IF(H657="F","F",0)</f>
        <v>0</v>
      </c>
      <c r="J657" s="150">
        <f t="shared" ref="J657:J720" si="33">IF(H657="M","M",0)</f>
        <v>0</v>
      </c>
      <c r="K657" s="151">
        <v>0</v>
      </c>
      <c r="L657" s="150">
        <f t="shared" ref="L657:L720" si="34">IF(H657=1,2,IF(H657="F",7,IF(H657="M",7,H657)))</f>
        <v>6</v>
      </c>
    </row>
    <row r="658" spans="2:12" x14ac:dyDescent="0.25">
      <c r="B658" s="149" t="str">
        <f t="shared" si="31"/>
        <v>6DESBROSSES</v>
      </c>
      <c r="C658" s="64" t="s">
        <v>807</v>
      </c>
      <c r="D658" s="64" t="s">
        <v>95</v>
      </c>
      <c r="E658" s="64" t="s">
        <v>516</v>
      </c>
      <c r="F658" s="350">
        <v>15397</v>
      </c>
      <c r="G658" s="351">
        <v>71</v>
      </c>
      <c r="H658" s="351">
        <v>6</v>
      </c>
      <c r="I658" s="150">
        <f t="shared" si="32"/>
        <v>0</v>
      </c>
      <c r="J658" s="150">
        <f t="shared" si="33"/>
        <v>0</v>
      </c>
      <c r="K658" s="151">
        <v>0</v>
      </c>
      <c r="L658" s="150">
        <f t="shared" si="34"/>
        <v>6</v>
      </c>
    </row>
    <row r="659" spans="2:12" x14ac:dyDescent="0.25">
      <c r="B659" s="149" t="str">
        <f t="shared" si="31"/>
        <v>6DESBROSSES</v>
      </c>
      <c r="C659" s="64" t="s">
        <v>807</v>
      </c>
      <c r="D659" s="64" t="s">
        <v>594</v>
      </c>
      <c r="E659" s="64" t="s">
        <v>520</v>
      </c>
      <c r="F659" s="350">
        <v>20111</v>
      </c>
      <c r="G659" s="351">
        <v>71</v>
      </c>
      <c r="H659" s="351">
        <v>6</v>
      </c>
      <c r="I659" s="150">
        <f t="shared" si="32"/>
        <v>0</v>
      </c>
      <c r="J659" s="150">
        <f t="shared" si="33"/>
        <v>0</v>
      </c>
      <c r="K659" s="151">
        <v>0</v>
      </c>
      <c r="L659" s="150">
        <f t="shared" si="34"/>
        <v>6</v>
      </c>
    </row>
    <row r="660" spans="2:12" x14ac:dyDescent="0.25">
      <c r="B660" s="149" t="str">
        <f t="shared" si="31"/>
        <v>6DESCHAMPS</v>
      </c>
      <c r="C660" s="64" t="s">
        <v>472</v>
      </c>
      <c r="D660" s="64" t="s">
        <v>678</v>
      </c>
      <c r="E660" s="64" t="s">
        <v>517</v>
      </c>
      <c r="F660" s="350">
        <v>15238</v>
      </c>
      <c r="G660" s="351">
        <v>71</v>
      </c>
      <c r="H660" s="351">
        <v>6</v>
      </c>
      <c r="I660" s="150">
        <f t="shared" si="32"/>
        <v>0</v>
      </c>
      <c r="J660" s="150">
        <f t="shared" si="33"/>
        <v>0</v>
      </c>
      <c r="K660" s="151">
        <v>0</v>
      </c>
      <c r="L660" s="150">
        <f t="shared" si="34"/>
        <v>6</v>
      </c>
    </row>
    <row r="661" spans="2:12" x14ac:dyDescent="0.25">
      <c r="B661" s="149" t="str">
        <f t="shared" si="31"/>
        <v>6DESCOMBIN</v>
      </c>
      <c r="C661" s="64" t="s">
        <v>808</v>
      </c>
      <c r="D661" s="64" t="s">
        <v>759</v>
      </c>
      <c r="E661" s="64" t="s">
        <v>543</v>
      </c>
      <c r="F661" s="350">
        <v>12531</v>
      </c>
      <c r="G661" s="351">
        <v>71</v>
      </c>
      <c r="H661" s="351">
        <v>6</v>
      </c>
      <c r="I661" s="150">
        <f t="shared" si="32"/>
        <v>0</v>
      </c>
      <c r="J661" s="150">
        <f t="shared" si="33"/>
        <v>0</v>
      </c>
      <c r="K661" s="151">
        <v>0</v>
      </c>
      <c r="L661" s="150">
        <f t="shared" si="34"/>
        <v>6</v>
      </c>
    </row>
    <row r="662" spans="2:12" x14ac:dyDescent="0.25">
      <c r="B662" s="149" t="str">
        <f t="shared" si="31"/>
        <v>4DESMARIS</v>
      </c>
      <c r="C662" s="64" t="s">
        <v>809</v>
      </c>
      <c r="D662" s="64" t="s">
        <v>166</v>
      </c>
      <c r="E662" s="64" t="s">
        <v>529</v>
      </c>
      <c r="F662" s="350">
        <v>21920</v>
      </c>
      <c r="G662" s="351">
        <v>71</v>
      </c>
      <c r="H662" s="351">
        <v>4</v>
      </c>
      <c r="I662" s="150">
        <f t="shared" si="32"/>
        <v>0</v>
      </c>
      <c r="J662" s="150">
        <f t="shared" si="33"/>
        <v>0</v>
      </c>
      <c r="K662" s="151">
        <v>0</v>
      </c>
      <c r="L662" s="150">
        <f t="shared" si="34"/>
        <v>4</v>
      </c>
    </row>
    <row r="663" spans="2:12" x14ac:dyDescent="0.25">
      <c r="B663" s="149" t="str">
        <f t="shared" si="31"/>
        <v>2DESMARIS</v>
      </c>
      <c r="C663" s="64" t="s">
        <v>809</v>
      </c>
      <c r="D663" s="64" t="s">
        <v>172</v>
      </c>
      <c r="E663" s="64" t="s">
        <v>519</v>
      </c>
      <c r="F663" s="350">
        <v>31253</v>
      </c>
      <c r="G663" s="351">
        <v>71</v>
      </c>
      <c r="H663" s="351">
        <v>2</v>
      </c>
      <c r="I663" s="150">
        <f t="shared" si="32"/>
        <v>0</v>
      </c>
      <c r="J663" s="150">
        <f t="shared" si="33"/>
        <v>0</v>
      </c>
      <c r="K663" s="151">
        <v>0</v>
      </c>
      <c r="L663" s="150">
        <f t="shared" si="34"/>
        <v>2</v>
      </c>
    </row>
    <row r="664" spans="2:12" x14ac:dyDescent="0.25">
      <c r="B664" s="149" t="str">
        <f t="shared" si="31"/>
        <v>2DESMARIS</v>
      </c>
      <c r="C664" s="64" t="s">
        <v>809</v>
      </c>
      <c r="D664" s="64" t="s">
        <v>143</v>
      </c>
      <c r="E664" s="64" t="s">
        <v>519</v>
      </c>
      <c r="F664" s="350">
        <v>21845</v>
      </c>
      <c r="G664" s="351">
        <v>71</v>
      </c>
      <c r="H664" s="351">
        <v>2</v>
      </c>
      <c r="I664" s="150">
        <f t="shared" si="32"/>
        <v>0</v>
      </c>
      <c r="J664" s="150">
        <f t="shared" si="33"/>
        <v>0</v>
      </c>
      <c r="K664" s="151">
        <v>0</v>
      </c>
      <c r="L664" s="150">
        <f t="shared" si="34"/>
        <v>2</v>
      </c>
    </row>
    <row r="665" spans="2:12" x14ac:dyDescent="0.25">
      <c r="B665" s="149" t="str">
        <f t="shared" si="31"/>
        <v>4DESMARIS</v>
      </c>
      <c r="C665" s="64" t="s">
        <v>809</v>
      </c>
      <c r="D665" s="64" t="s">
        <v>737</v>
      </c>
      <c r="E665" s="64" t="s">
        <v>524</v>
      </c>
      <c r="F665" s="350">
        <v>28177</v>
      </c>
      <c r="G665" s="351">
        <v>71</v>
      </c>
      <c r="H665" s="351">
        <v>4</v>
      </c>
      <c r="I665" s="150">
        <f t="shared" si="32"/>
        <v>0</v>
      </c>
      <c r="J665" s="150">
        <f t="shared" si="33"/>
        <v>0</v>
      </c>
      <c r="K665" s="151">
        <v>0</v>
      </c>
      <c r="L665" s="150">
        <f t="shared" si="34"/>
        <v>4</v>
      </c>
    </row>
    <row r="666" spans="2:12" x14ac:dyDescent="0.25">
      <c r="B666" s="149" t="str">
        <f t="shared" si="31"/>
        <v>4DESPLACES</v>
      </c>
      <c r="C666" s="64" t="s">
        <v>810</v>
      </c>
      <c r="D666" s="64" t="s">
        <v>24</v>
      </c>
      <c r="E666" s="64" t="s">
        <v>19</v>
      </c>
      <c r="F666" s="350">
        <v>17329</v>
      </c>
      <c r="G666" s="351">
        <v>71</v>
      </c>
      <c r="H666" s="351">
        <v>4</v>
      </c>
      <c r="I666" s="150">
        <f t="shared" si="32"/>
        <v>0</v>
      </c>
      <c r="J666" s="150">
        <f t="shared" si="33"/>
        <v>0</v>
      </c>
      <c r="K666" s="151">
        <v>0</v>
      </c>
      <c r="L666" s="150">
        <f t="shared" si="34"/>
        <v>4</v>
      </c>
    </row>
    <row r="667" spans="2:12" x14ac:dyDescent="0.25">
      <c r="B667" s="149" t="str">
        <f t="shared" si="31"/>
        <v>3DESPRES</v>
      </c>
      <c r="C667" s="64" t="s">
        <v>811</v>
      </c>
      <c r="D667" s="64" t="s">
        <v>98</v>
      </c>
      <c r="E667" s="64" t="s">
        <v>528</v>
      </c>
      <c r="F667" s="350">
        <v>25768</v>
      </c>
      <c r="G667" s="351">
        <v>71</v>
      </c>
      <c r="H667" s="351">
        <v>3</v>
      </c>
      <c r="I667" s="150">
        <f t="shared" si="32"/>
        <v>0</v>
      </c>
      <c r="J667" s="150">
        <f t="shared" si="33"/>
        <v>0</v>
      </c>
      <c r="K667" s="151">
        <v>0</v>
      </c>
      <c r="L667" s="150">
        <f t="shared" si="34"/>
        <v>3</v>
      </c>
    </row>
    <row r="668" spans="2:12" x14ac:dyDescent="0.25">
      <c r="B668" s="149" t="str">
        <f t="shared" si="31"/>
        <v>5DEVELAY</v>
      </c>
      <c r="C668" s="64" t="s">
        <v>812</v>
      </c>
      <c r="D668" s="64" t="s">
        <v>37</v>
      </c>
      <c r="E668" s="64" t="s">
        <v>520</v>
      </c>
      <c r="F668" s="350">
        <v>22874</v>
      </c>
      <c r="G668" s="351">
        <v>71</v>
      </c>
      <c r="H668" s="351">
        <v>5</v>
      </c>
      <c r="I668" s="150">
        <f t="shared" si="32"/>
        <v>0</v>
      </c>
      <c r="J668" s="150">
        <f t="shared" si="33"/>
        <v>0</v>
      </c>
      <c r="K668" s="151">
        <v>0</v>
      </c>
      <c r="L668" s="150">
        <f t="shared" si="34"/>
        <v>5</v>
      </c>
    </row>
    <row r="669" spans="2:12" x14ac:dyDescent="0.25">
      <c r="B669" s="149" t="str">
        <f t="shared" si="31"/>
        <v>3DEVERCHERE</v>
      </c>
      <c r="C669" s="64" t="s">
        <v>813</v>
      </c>
      <c r="D669" s="64" t="s">
        <v>307</v>
      </c>
      <c r="E669" s="64" t="s">
        <v>518</v>
      </c>
      <c r="F669" s="350">
        <v>26345</v>
      </c>
      <c r="G669" s="351">
        <v>71</v>
      </c>
      <c r="H669" s="351">
        <v>3</v>
      </c>
      <c r="I669" s="150">
        <f t="shared" si="32"/>
        <v>0</v>
      </c>
      <c r="J669" s="150">
        <f t="shared" si="33"/>
        <v>0</v>
      </c>
      <c r="K669" s="151">
        <v>0</v>
      </c>
      <c r="L669" s="150">
        <f t="shared" si="34"/>
        <v>3</v>
      </c>
    </row>
    <row r="670" spans="2:12" x14ac:dyDescent="0.25">
      <c r="B670" s="149" t="str">
        <f t="shared" si="31"/>
        <v>7DEVERCHERE</v>
      </c>
      <c r="C670" s="64" t="s">
        <v>813</v>
      </c>
      <c r="D670" s="64" t="s">
        <v>1486</v>
      </c>
      <c r="E670" s="64" t="s">
        <v>518</v>
      </c>
      <c r="F670" s="350">
        <v>26902</v>
      </c>
      <c r="G670" s="351">
        <v>71</v>
      </c>
      <c r="H670" s="351" t="s">
        <v>14</v>
      </c>
      <c r="I670" s="150" t="str">
        <f t="shared" si="32"/>
        <v>F</v>
      </c>
      <c r="J670" s="150">
        <f t="shared" si="33"/>
        <v>0</v>
      </c>
      <c r="K670" s="151">
        <v>0</v>
      </c>
      <c r="L670" s="150">
        <f t="shared" si="34"/>
        <v>7</v>
      </c>
    </row>
    <row r="671" spans="2:12" x14ac:dyDescent="0.25">
      <c r="B671" s="149" t="str">
        <f t="shared" si="31"/>
        <v>6DEVILLARD</v>
      </c>
      <c r="C671" s="64" t="s">
        <v>814</v>
      </c>
      <c r="D671" s="64" t="s">
        <v>185</v>
      </c>
      <c r="E671" s="64" t="s">
        <v>516</v>
      </c>
      <c r="F671" s="350">
        <v>17414</v>
      </c>
      <c r="G671" s="351">
        <v>71</v>
      </c>
      <c r="H671" s="351">
        <v>6</v>
      </c>
      <c r="I671" s="150">
        <f t="shared" si="32"/>
        <v>0</v>
      </c>
      <c r="J671" s="150">
        <f t="shared" si="33"/>
        <v>0</v>
      </c>
      <c r="K671" s="151">
        <v>0</v>
      </c>
      <c r="L671" s="150">
        <f t="shared" si="34"/>
        <v>6</v>
      </c>
    </row>
    <row r="672" spans="2:12" x14ac:dyDescent="0.25">
      <c r="B672" s="149" t="str">
        <f t="shared" si="31"/>
        <v>2DIBETTA</v>
      </c>
      <c r="C672" s="64" t="s">
        <v>815</v>
      </c>
      <c r="D672" s="64" t="s">
        <v>190</v>
      </c>
      <c r="E672" s="64" t="s">
        <v>530</v>
      </c>
      <c r="F672" s="350">
        <v>25451</v>
      </c>
      <c r="G672" s="351">
        <v>71</v>
      </c>
      <c r="H672" s="351">
        <v>2</v>
      </c>
      <c r="I672" s="150">
        <f t="shared" si="32"/>
        <v>0</v>
      </c>
      <c r="J672" s="150">
        <f t="shared" si="33"/>
        <v>0</v>
      </c>
      <c r="K672" s="151">
        <v>0</v>
      </c>
      <c r="L672" s="150">
        <f t="shared" si="34"/>
        <v>2</v>
      </c>
    </row>
    <row r="673" spans="2:12" x14ac:dyDescent="0.25">
      <c r="B673" s="149" t="str">
        <f t="shared" si="31"/>
        <v>5DJELLAB</v>
      </c>
      <c r="C673" s="64" t="s">
        <v>816</v>
      </c>
      <c r="D673" s="64" t="s">
        <v>61</v>
      </c>
      <c r="E673" s="64" t="s">
        <v>538</v>
      </c>
      <c r="F673" s="350">
        <v>20149</v>
      </c>
      <c r="G673" s="351">
        <v>71</v>
      </c>
      <c r="H673" s="351">
        <v>5</v>
      </c>
      <c r="I673" s="150">
        <f t="shared" si="32"/>
        <v>0</v>
      </c>
      <c r="J673" s="150">
        <f t="shared" si="33"/>
        <v>0</v>
      </c>
      <c r="K673" s="151">
        <v>0</v>
      </c>
      <c r="L673" s="150">
        <f t="shared" si="34"/>
        <v>5</v>
      </c>
    </row>
    <row r="674" spans="2:12" x14ac:dyDescent="0.25">
      <c r="B674" s="149" t="str">
        <f t="shared" si="31"/>
        <v>5DO NASCIMENTO</v>
      </c>
      <c r="C674" s="64" t="s">
        <v>1299</v>
      </c>
      <c r="D674" s="64" t="s">
        <v>341</v>
      </c>
      <c r="E674" s="64" t="s">
        <v>528</v>
      </c>
      <c r="F674" s="350">
        <v>26138</v>
      </c>
      <c r="G674" s="351">
        <v>71</v>
      </c>
      <c r="H674" s="351">
        <v>5</v>
      </c>
      <c r="I674" s="150">
        <f t="shared" si="32"/>
        <v>0</v>
      </c>
      <c r="J674" s="150">
        <f t="shared" si="33"/>
        <v>0</v>
      </c>
      <c r="K674" s="151">
        <v>0</v>
      </c>
      <c r="L674" s="150">
        <f t="shared" si="34"/>
        <v>5</v>
      </c>
    </row>
    <row r="675" spans="2:12" x14ac:dyDescent="0.25">
      <c r="B675" s="149" t="str">
        <f t="shared" si="31"/>
        <v>4DONZEL</v>
      </c>
      <c r="C675" s="64" t="s">
        <v>818</v>
      </c>
      <c r="D675" s="64" t="s">
        <v>271</v>
      </c>
      <c r="E675" s="64" t="s">
        <v>516</v>
      </c>
      <c r="F675" s="350">
        <v>19354</v>
      </c>
      <c r="G675" s="351">
        <v>71</v>
      </c>
      <c r="H675" s="351">
        <v>4</v>
      </c>
      <c r="I675" s="150">
        <f t="shared" si="32"/>
        <v>0</v>
      </c>
      <c r="J675" s="150">
        <f t="shared" si="33"/>
        <v>0</v>
      </c>
      <c r="K675" s="151">
        <v>0</v>
      </c>
      <c r="L675" s="150">
        <f t="shared" si="34"/>
        <v>4</v>
      </c>
    </row>
    <row r="676" spans="2:12" x14ac:dyDescent="0.25">
      <c r="B676" s="149" t="str">
        <f t="shared" si="31"/>
        <v>4DORIN</v>
      </c>
      <c r="C676" s="64" t="s">
        <v>819</v>
      </c>
      <c r="D676" s="64" t="s">
        <v>634</v>
      </c>
      <c r="E676" s="64" t="s">
        <v>538</v>
      </c>
      <c r="F676" s="350">
        <v>32954</v>
      </c>
      <c r="G676" s="351">
        <v>71</v>
      </c>
      <c r="H676" s="351">
        <v>4</v>
      </c>
      <c r="I676" s="150">
        <f t="shared" si="32"/>
        <v>0</v>
      </c>
      <c r="J676" s="150">
        <f t="shared" si="33"/>
        <v>0</v>
      </c>
      <c r="K676" s="151">
        <v>0</v>
      </c>
      <c r="L676" s="150">
        <f t="shared" si="34"/>
        <v>4</v>
      </c>
    </row>
    <row r="677" spans="2:12" x14ac:dyDescent="0.25">
      <c r="B677" s="149" t="str">
        <f t="shared" si="31"/>
        <v>6DORIN</v>
      </c>
      <c r="C677" s="64" t="s">
        <v>819</v>
      </c>
      <c r="D677" s="64" t="s">
        <v>131</v>
      </c>
      <c r="E677" s="64" t="s">
        <v>532</v>
      </c>
      <c r="F677" s="350">
        <v>19256</v>
      </c>
      <c r="G677" s="351">
        <v>71</v>
      </c>
      <c r="H677" s="351">
        <v>6</v>
      </c>
      <c r="I677" s="150">
        <f t="shared" si="32"/>
        <v>0</v>
      </c>
      <c r="J677" s="150">
        <f t="shared" si="33"/>
        <v>0</v>
      </c>
      <c r="K677" s="151">
        <v>0</v>
      </c>
      <c r="L677" s="150">
        <f t="shared" si="34"/>
        <v>6</v>
      </c>
    </row>
    <row r="678" spans="2:12" x14ac:dyDescent="0.25">
      <c r="B678" s="149" t="str">
        <f t="shared" si="31"/>
        <v>3DORIN</v>
      </c>
      <c r="C678" s="64" t="s">
        <v>819</v>
      </c>
      <c r="D678" s="64" t="s">
        <v>125</v>
      </c>
      <c r="E678" s="64" t="s">
        <v>538</v>
      </c>
      <c r="F678" s="350">
        <v>20839</v>
      </c>
      <c r="G678" s="351">
        <v>71</v>
      </c>
      <c r="H678" s="351">
        <v>3</v>
      </c>
      <c r="I678" s="150">
        <f t="shared" si="32"/>
        <v>0</v>
      </c>
      <c r="J678" s="150">
        <f t="shared" si="33"/>
        <v>0</v>
      </c>
      <c r="K678" s="151">
        <v>0</v>
      </c>
      <c r="L678" s="150">
        <f t="shared" si="34"/>
        <v>3</v>
      </c>
    </row>
    <row r="679" spans="2:12" x14ac:dyDescent="0.25">
      <c r="B679" s="149" t="str">
        <f t="shared" si="31"/>
        <v>7DORIN</v>
      </c>
      <c r="C679" s="64" t="s">
        <v>819</v>
      </c>
      <c r="D679" s="64" t="s">
        <v>206</v>
      </c>
      <c r="E679" s="64" t="s">
        <v>533</v>
      </c>
      <c r="F679" s="350">
        <v>36328</v>
      </c>
      <c r="G679" s="351">
        <v>71</v>
      </c>
      <c r="H679" s="351" t="s">
        <v>4</v>
      </c>
      <c r="I679" s="150">
        <f t="shared" si="32"/>
        <v>0</v>
      </c>
      <c r="J679" s="150" t="str">
        <f t="shared" si="33"/>
        <v>M</v>
      </c>
      <c r="K679" s="151">
        <v>0</v>
      </c>
      <c r="L679" s="150">
        <f t="shared" si="34"/>
        <v>7</v>
      </c>
    </row>
    <row r="680" spans="2:12" x14ac:dyDescent="0.25">
      <c r="B680" s="149" t="str">
        <f t="shared" si="31"/>
        <v>4DORNIER</v>
      </c>
      <c r="C680" s="64" t="s">
        <v>820</v>
      </c>
      <c r="D680" s="64" t="s">
        <v>190</v>
      </c>
      <c r="E680" s="64" t="s">
        <v>531</v>
      </c>
      <c r="F680" s="350">
        <v>25320</v>
      </c>
      <c r="G680" s="351">
        <v>71</v>
      </c>
      <c r="H680" s="351">
        <v>4</v>
      </c>
      <c r="I680" s="150">
        <f t="shared" si="32"/>
        <v>0</v>
      </c>
      <c r="J680" s="150">
        <f t="shared" si="33"/>
        <v>0</v>
      </c>
      <c r="K680" s="151">
        <v>0</v>
      </c>
      <c r="L680" s="150">
        <f t="shared" si="34"/>
        <v>4</v>
      </c>
    </row>
    <row r="681" spans="2:12" x14ac:dyDescent="0.25">
      <c r="B681" s="149" t="str">
        <f t="shared" si="31"/>
        <v>4DORNIER</v>
      </c>
      <c r="C681" s="64" t="s">
        <v>820</v>
      </c>
      <c r="D681" s="64" t="s">
        <v>219</v>
      </c>
      <c r="E681" s="64" t="s">
        <v>531</v>
      </c>
      <c r="F681" s="350">
        <v>26160</v>
      </c>
      <c r="G681" s="351">
        <v>71</v>
      </c>
      <c r="H681" s="351">
        <v>4</v>
      </c>
      <c r="I681" s="150">
        <f t="shared" si="32"/>
        <v>0</v>
      </c>
      <c r="J681" s="150">
        <f t="shared" si="33"/>
        <v>0</v>
      </c>
      <c r="K681" s="151">
        <v>0</v>
      </c>
      <c r="L681" s="150">
        <f t="shared" si="34"/>
        <v>4</v>
      </c>
    </row>
    <row r="682" spans="2:12" x14ac:dyDescent="0.25">
      <c r="B682" s="149" t="str">
        <f t="shared" si="31"/>
        <v>4DOS SANTOS</v>
      </c>
      <c r="C682" s="64" t="s">
        <v>1300</v>
      </c>
      <c r="D682" s="64" t="s">
        <v>187</v>
      </c>
      <c r="E682" s="64" t="s">
        <v>519</v>
      </c>
      <c r="F682" s="350">
        <v>26214</v>
      </c>
      <c r="G682" s="351">
        <v>71</v>
      </c>
      <c r="H682" s="351">
        <v>4</v>
      </c>
      <c r="I682" s="150">
        <f t="shared" si="32"/>
        <v>0</v>
      </c>
      <c r="J682" s="150">
        <f t="shared" si="33"/>
        <v>0</v>
      </c>
      <c r="K682" s="151">
        <v>0</v>
      </c>
      <c r="L682" s="150">
        <f t="shared" si="34"/>
        <v>4</v>
      </c>
    </row>
    <row r="683" spans="2:12" x14ac:dyDescent="0.25">
      <c r="B683" s="149" t="str">
        <f t="shared" si="31"/>
        <v>7DOS SANTOS</v>
      </c>
      <c r="C683" s="64" t="s">
        <v>1300</v>
      </c>
      <c r="D683" s="64" t="s">
        <v>206</v>
      </c>
      <c r="E683" s="64" t="s">
        <v>519</v>
      </c>
      <c r="F683" s="350">
        <v>36570</v>
      </c>
      <c r="G683" s="351">
        <v>71</v>
      </c>
      <c r="H683" s="351" t="s">
        <v>4</v>
      </c>
      <c r="I683" s="150">
        <f t="shared" si="32"/>
        <v>0</v>
      </c>
      <c r="J683" s="150" t="str">
        <f t="shared" si="33"/>
        <v>M</v>
      </c>
      <c r="K683" s="151">
        <v>0</v>
      </c>
      <c r="L683" s="150">
        <f t="shared" si="34"/>
        <v>7</v>
      </c>
    </row>
    <row r="684" spans="2:12" x14ac:dyDescent="0.25">
      <c r="B684" s="149" t="str">
        <f t="shared" si="31"/>
        <v>5DOUA</v>
      </c>
      <c r="C684" s="64" t="s">
        <v>821</v>
      </c>
      <c r="D684" s="64" t="s">
        <v>139</v>
      </c>
      <c r="E684" s="64" t="s">
        <v>520</v>
      </c>
      <c r="F684" s="350">
        <v>20149</v>
      </c>
      <c r="G684" s="351">
        <v>71</v>
      </c>
      <c r="H684" s="351">
        <v>5</v>
      </c>
      <c r="I684" s="150">
        <f t="shared" si="32"/>
        <v>0</v>
      </c>
      <c r="J684" s="150">
        <f t="shared" si="33"/>
        <v>0</v>
      </c>
      <c r="K684" s="151">
        <v>0</v>
      </c>
      <c r="L684" s="150">
        <f t="shared" si="34"/>
        <v>5</v>
      </c>
    </row>
    <row r="685" spans="2:12" x14ac:dyDescent="0.25">
      <c r="B685" s="149" t="str">
        <f t="shared" si="31"/>
        <v>7DOUGNY</v>
      </c>
      <c r="C685" s="64" t="s">
        <v>822</v>
      </c>
      <c r="D685" s="64" t="s">
        <v>650</v>
      </c>
      <c r="E685" s="64" t="s">
        <v>531</v>
      </c>
      <c r="F685" s="350">
        <v>26773</v>
      </c>
      <c r="G685" s="351">
        <v>71</v>
      </c>
      <c r="H685" s="351" t="s">
        <v>14</v>
      </c>
      <c r="I685" s="150" t="str">
        <f t="shared" si="32"/>
        <v>F</v>
      </c>
      <c r="J685" s="150">
        <f t="shared" si="33"/>
        <v>0</v>
      </c>
      <c r="K685" s="151">
        <v>0</v>
      </c>
      <c r="L685" s="150">
        <f t="shared" si="34"/>
        <v>7</v>
      </c>
    </row>
    <row r="686" spans="2:12" x14ac:dyDescent="0.25">
      <c r="B686" s="149" t="str">
        <f t="shared" si="31"/>
        <v>2DOUHARD</v>
      </c>
      <c r="C686" s="64" t="s">
        <v>823</v>
      </c>
      <c r="D686" s="64" t="s">
        <v>218</v>
      </c>
      <c r="E686" s="64" t="s">
        <v>527</v>
      </c>
      <c r="F686" s="350">
        <v>32193</v>
      </c>
      <c r="G686" s="351">
        <v>71</v>
      </c>
      <c r="H686" s="351">
        <v>2</v>
      </c>
      <c r="I686" s="150">
        <f t="shared" si="32"/>
        <v>0</v>
      </c>
      <c r="J686" s="150">
        <f t="shared" si="33"/>
        <v>0</v>
      </c>
      <c r="K686" s="151">
        <v>0</v>
      </c>
      <c r="L686" s="150">
        <f t="shared" si="34"/>
        <v>2</v>
      </c>
    </row>
    <row r="687" spans="2:12" x14ac:dyDescent="0.25">
      <c r="B687" s="149" t="str">
        <f t="shared" si="31"/>
        <v>6DRAIN</v>
      </c>
      <c r="C687" s="64" t="s">
        <v>824</v>
      </c>
      <c r="D687" s="64" t="s">
        <v>31</v>
      </c>
      <c r="E687" s="64" t="s">
        <v>529</v>
      </c>
      <c r="F687" s="350">
        <v>18419</v>
      </c>
      <c r="G687" s="351">
        <v>71</v>
      </c>
      <c r="H687" s="351">
        <v>6</v>
      </c>
      <c r="I687" s="150">
        <f t="shared" si="32"/>
        <v>0</v>
      </c>
      <c r="J687" s="150">
        <f t="shared" si="33"/>
        <v>0</v>
      </c>
      <c r="K687" s="151">
        <v>0</v>
      </c>
      <c r="L687" s="150">
        <f t="shared" si="34"/>
        <v>6</v>
      </c>
    </row>
    <row r="688" spans="2:12" x14ac:dyDescent="0.25">
      <c r="B688" s="149" t="str">
        <f t="shared" si="31"/>
        <v>5DRAPIER</v>
      </c>
      <c r="C688" s="64" t="s">
        <v>825</v>
      </c>
      <c r="D688" s="64" t="s">
        <v>213</v>
      </c>
      <c r="E688" s="64" t="s">
        <v>516</v>
      </c>
      <c r="F688" s="350">
        <v>20132</v>
      </c>
      <c r="G688" s="351">
        <v>71</v>
      </c>
      <c r="H688" s="351">
        <v>5</v>
      </c>
      <c r="I688" s="150">
        <f t="shared" si="32"/>
        <v>0</v>
      </c>
      <c r="J688" s="150">
        <f t="shared" si="33"/>
        <v>0</v>
      </c>
      <c r="K688" s="151">
        <v>0</v>
      </c>
      <c r="L688" s="150">
        <f t="shared" si="34"/>
        <v>5</v>
      </c>
    </row>
    <row r="689" spans="2:12" x14ac:dyDescent="0.25">
      <c r="B689" s="149" t="str">
        <f t="shared" si="31"/>
        <v>4DRIESSEN</v>
      </c>
      <c r="C689" s="64" t="s">
        <v>826</v>
      </c>
      <c r="D689" s="64" t="s">
        <v>827</v>
      </c>
      <c r="E689" s="64" t="s">
        <v>533</v>
      </c>
      <c r="F689" s="350">
        <v>35373</v>
      </c>
      <c r="G689" s="351">
        <v>71</v>
      </c>
      <c r="H689" s="351">
        <v>4</v>
      </c>
      <c r="I689" s="150">
        <f t="shared" si="32"/>
        <v>0</v>
      </c>
      <c r="J689" s="150">
        <f t="shared" si="33"/>
        <v>0</v>
      </c>
      <c r="K689" s="151">
        <v>0</v>
      </c>
      <c r="L689" s="150">
        <f t="shared" si="34"/>
        <v>4</v>
      </c>
    </row>
    <row r="690" spans="2:12" x14ac:dyDescent="0.25">
      <c r="B690" s="149" t="str">
        <f t="shared" si="31"/>
        <v>4DRILLIEN</v>
      </c>
      <c r="C690" s="64" t="s">
        <v>828</v>
      </c>
      <c r="D690" s="64" t="s">
        <v>67</v>
      </c>
      <c r="E690" s="64" t="s">
        <v>533</v>
      </c>
      <c r="F690" s="350">
        <v>25787</v>
      </c>
      <c r="G690" s="351">
        <v>71</v>
      </c>
      <c r="H690" s="351">
        <v>4</v>
      </c>
      <c r="I690" s="150">
        <f t="shared" si="32"/>
        <v>0</v>
      </c>
      <c r="J690" s="150">
        <f t="shared" si="33"/>
        <v>0</v>
      </c>
      <c r="K690" s="151">
        <v>0</v>
      </c>
      <c r="L690" s="150">
        <f t="shared" si="34"/>
        <v>4</v>
      </c>
    </row>
    <row r="691" spans="2:12" x14ac:dyDescent="0.25">
      <c r="B691" s="149" t="str">
        <f t="shared" si="31"/>
        <v>6DRUERE</v>
      </c>
      <c r="C691" s="64" t="s">
        <v>829</v>
      </c>
      <c r="D691" s="64" t="s">
        <v>830</v>
      </c>
      <c r="E691" s="64" t="s">
        <v>518</v>
      </c>
      <c r="F691" s="350">
        <v>35552</v>
      </c>
      <c r="G691" s="351">
        <v>71</v>
      </c>
      <c r="H691" s="351">
        <v>6</v>
      </c>
      <c r="I691" s="150">
        <f t="shared" si="32"/>
        <v>0</v>
      </c>
      <c r="J691" s="150">
        <f t="shared" si="33"/>
        <v>0</v>
      </c>
      <c r="K691" s="151">
        <v>0</v>
      </c>
      <c r="L691" s="150">
        <f t="shared" si="34"/>
        <v>6</v>
      </c>
    </row>
    <row r="692" spans="2:12" x14ac:dyDescent="0.25">
      <c r="B692" s="149" t="str">
        <f t="shared" si="31"/>
        <v>5DRUET</v>
      </c>
      <c r="C692" s="64" t="s">
        <v>831</v>
      </c>
      <c r="D692" s="64" t="s">
        <v>158</v>
      </c>
      <c r="E692" s="64" t="s">
        <v>523</v>
      </c>
      <c r="F692" s="350">
        <v>20996</v>
      </c>
      <c r="G692" s="351">
        <v>71</v>
      </c>
      <c r="H692" s="351">
        <v>5</v>
      </c>
      <c r="I692" s="150">
        <f t="shared" si="32"/>
        <v>0</v>
      </c>
      <c r="J692" s="150">
        <f t="shared" si="33"/>
        <v>0</v>
      </c>
      <c r="K692" s="151">
        <v>0</v>
      </c>
      <c r="L692" s="150">
        <f t="shared" si="34"/>
        <v>5</v>
      </c>
    </row>
    <row r="693" spans="2:12" x14ac:dyDescent="0.25">
      <c r="B693" s="149" t="str">
        <f t="shared" si="31"/>
        <v>5DRUET</v>
      </c>
      <c r="C693" s="64" t="s">
        <v>831</v>
      </c>
      <c r="D693" s="64" t="s">
        <v>594</v>
      </c>
      <c r="E693" s="64" t="s">
        <v>516</v>
      </c>
      <c r="F693" s="350">
        <v>24154</v>
      </c>
      <c r="G693" s="351">
        <v>71</v>
      </c>
      <c r="H693" s="351">
        <v>5</v>
      </c>
      <c r="I693" s="150">
        <f t="shared" si="32"/>
        <v>0</v>
      </c>
      <c r="J693" s="150">
        <f t="shared" si="33"/>
        <v>0</v>
      </c>
      <c r="K693" s="151">
        <v>0</v>
      </c>
      <c r="L693" s="150">
        <f t="shared" si="34"/>
        <v>5</v>
      </c>
    </row>
    <row r="694" spans="2:12" x14ac:dyDescent="0.25">
      <c r="B694" s="149" t="str">
        <f t="shared" si="31"/>
        <v>7DUBESSAY</v>
      </c>
      <c r="C694" s="64" t="s">
        <v>832</v>
      </c>
      <c r="D694" s="64" t="s">
        <v>833</v>
      </c>
      <c r="E694" s="64" t="s">
        <v>518</v>
      </c>
      <c r="F694" s="350">
        <v>35138</v>
      </c>
      <c r="G694" s="351">
        <v>71</v>
      </c>
      <c r="H694" s="351" t="s">
        <v>14</v>
      </c>
      <c r="I694" s="150" t="str">
        <f t="shared" si="32"/>
        <v>F</v>
      </c>
      <c r="J694" s="150">
        <f t="shared" si="33"/>
        <v>0</v>
      </c>
      <c r="K694" s="151">
        <v>0</v>
      </c>
      <c r="L694" s="150">
        <f t="shared" si="34"/>
        <v>7</v>
      </c>
    </row>
    <row r="695" spans="2:12" x14ac:dyDescent="0.25">
      <c r="B695" s="149" t="str">
        <f t="shared" si="31"/>
        <v>6DUBOIS</v>
      </c>
      <c r="C695" s="64" t="s">
        <v>834</v>
      </c>
      <c r="D695" s="64" t="s">
        <v>85</v>
      </c>
      <c r="E695" s="64" t="s">
        <v>530</v>
      </c>
      <c r="F695" s="350">
        <v>19831</v>
      </c>
      <c r="G695" s="351">
        <v>71</v>
      </c>
      <c r="H695" s="351">
        <v>6</v>
      </c>
      <c r="I695" s="150">
        <f t="shared" si="32"/>
        <v>0</v>
      </c>
      <c r="J695" s="150">
        <f t="shared" si="33"/>
        <v>0</v>
      </c>
      <c r="K695" s="151">
        <v>0</v>
      </c>
      <c r="L695" s="150">
        <f t="shared" si="34"/>
        <v>6</v>
      </c>
    </row>
    <row r="696" spans="2:12" x14ac:dyDescent="0.25">
      <c r="B696" s="149" t="str">
        <f t="shared" si="31"/>
        <v>5DUCAROUGE</v>
      </c>
      <c r="C696" s="64" t="s">
        <v>835</v>
      </c>
      <c r="D696" s="64" t="s">
        <v>622</v>
      </c>
      <c r="E696" s="64" t="s">
        <v>531</v>
      </c>
      <c r="F696" s="350">
        <v>19740</v>
      </c>
      <c r="G696" s="351">
        <v>71</v>
      </c>
      <c r="H696" s="351">
        <v>5</v>
      </c>
      <c r="I696" s="150">
        <f t="shared" si="32"/>
        <v>0</v>
      </c>
      <c r="J696" s="150">
        <f t="shared" si="33"/>
        <v>0</v>
      </c>
      <c r="K696" s="151">
        <v>0</v>
      </c>
      <c r="L696" s="150">
        <f t="shared" si="34"/>
        <v>5</v>
      </c>
    </row>
    <row r="697" spans="2:12" x14ac:dyDescent="0.25">
      <c r="B697" s="149" t="str">
        <f t="shared" si="31"/>
        <v>5DUCERF</v>
      </c>
      <c r="C697" s="64" t="s">
        <v>836</v>
      </c>
      <c r="D697" s="64" t="s">
        <v>138</v>
      </c>
      <c r="E697" s="64" t="s">
        <v>521</v>
      </c>
      <c r="F697" s="350">
        <v>22406</v>
      </c>
      <c r="G697" s="351">
        <v>71</v>
      </c>
      <c r="H697" s="351">
        <v>5</v>
      </c>
      <c r="I697" s="150">
        <f t="shared" si="32"/>
        <v>0</v>
      </c>
      <c r="J697" s="150">
        <f t="shared" si="33"/>
        <v>0</v>
      </c>
      <c r="K697" s="151">
        <v>0</v>
      </c>
      <c r="L697" s="150">
        <f t="shared" si="34"/>
        <v>5</v>
      </c>
    </row>
    <row r="698" spans="2:12" x14ac:dyDescent="0.25">
      <c r="B698" s="149" t="str">
        <f t="shared" si="31"/>
        <v>5DUCHENE</v>
      </c>
      <c r="C698" s="64" t="s">
        <v>837</v>
      </c>
      <c r="D698" s="64" t="s">
        <v>583</v>
      </c>
      <c r="E698" s="64" t="s">
        <v>548</v>
      </c>
      <c r="F698" s="350">
        <v>18604</v>
      </c>
      <c r="G698" s="351">
        <v>71</v>
      </c>
      <c r="H698" s="351">
        <v>5</v>
      </c>
      <c r="I698" s="150">
        <f t="shared" si="32"/>
        <v>0</v>
      </c>
      <c r="J698" s="150">
        <f t="shared" si="33"/>
        <v>0</v>
      </c>
      <c r="K698" s="151">
        <v>0</v>
      </c>
      <c r="L698" s="150">
        <f t="shared" si="34"/>
        <v>5</v>
      </c>
    </row>
    <row r="699" spans="2:12" x14ac:dyDescent="0.25">
      <c r="B699" s="149" t="str">
        <f t="shared" si="31"/>
        <v>6DUCHESNE</v>
      </c>
      <c r="C699" s="64" t="s">
        <v>838</v>
      </c>
      <c r="D699" s="64" t="s">
        <v>31</v>
      </c>
      <c r="E699" s="64" t="s">
        <v>523</v>
      </c>
      <c r="F699" s="350">
        <v>17388</v>
      </c>
      <c r="G699" s="351">
        <v>71</v>
      </c>
      <c r="H699" s="351">
        <v>6</v>
      </c>
      <c r="I699" s="150">
        <f t="shared" si="32"/>
        <v>0</v>
      </c>
      <c r="J699" s="150">
        <f t="shared" si="33"/>
        <v>0</v>
      </c>
      <c r="K699" s="151">
        <v>0</v>
      </c>
      <c r="L699" s="150">
        <f t="shared" si="34"/>
        <v>6</v>
      </c>
    </row>
    <row r="700" spans="2:12" x14ac:dyDescent="0.25">
      <c r="B700" s="149" t="str">
        <f t="shared" si="31"/>
        <v>6DUCRET</v>
      </c>
      <c r="C700" s="64" t="s">
        <v>840</v>
      </c>
      <c r="D700" s="64" t="s">
        <v>841</v>
      </c>
      <c r="E700" s="64" t="s">
        <v>523</v>
      </c>
      <c r="F700" s="350">
        <v>11803</v>
      </c>
      <c r="G700" s="351">
        <v>71</v>
      </c>
      <c r="H700" s="351">
        <v>6</v>
      </c>
      <c r="I700" s="150">
        <f t="shared" si="32"/>
        <v>0</v>
      </c>
      <c r="J700" s="150">
        <f t="shared" si="33"/>
        <v>0</v>
      </c>
      <c r="K700" s="151">
        <v>0</v>
      </c>
      <c r="L700" s="150">
        <f t="shared" si="34"/>
        <v>6</v>
      </c>
    </row>
    <row r="701" spans="2:12" x14ac:dyDescent="0.25">
      <c r="B701" s="149" t="str">
        <f t="shared" si="31"/>
        <v>4DUCRET</v>
      </c>
      <c r="C701" s="64" t="s">
        <v>840</v>
      </c>
      <c r="D701" s="64" t="s">
        <v>113</v>
      </c>
      <c r="E701" s="64" t="s">
        <v>520</v>
      </c>
      <c r="F701" s="350">
        <v>27560</v>
      </c>
      <c r="G701" s="351">
        <v>71</v>
      </c>
      <c r="H701" s="351">
        <v>4</v>
      </c>
      <c r="I701" s="150">
        <f t="shared" si="32"/>
        <v>0</v>
      </c>
      <c r="J701" s="150">
        <f t="shared" si="33"/>
        <v>0</v>
      </c>
      <c r="K701" s="151">
        <v>0</v>
      </c>
      <c r="L701" s="150">
        <f t="shared" si="34"/>
        <v>4</v>
      </c>
    </row>
    <row r="702" spans="2:12" x14ac:dyDescent="0.25">
      <c r="B702" s="149" t="str">
        <f t="shared" si="31"/>
        <v>6DUCRET</v>
      </c>
      <c r="C702" s="64" t="s">
        <v>840</v>
      </c>
      <c r="D702" s="64" t="s">
        <v>594</v>
      </c>
      <c r="E702" s="64" t="s">
        <v>520</v>
      </c>
      <c r="F702" s="350">
        <v>18988</v>
      </c>
      <c r="G702" s="351">
        <v>71</v>
      </c>
      <c r="H702" s="351">
        <v>6</v>
      </c>
      <c r="I702" s="150">
        <f t="shared" si="32"/>
        <v>0</v>
      </c>
      <c r="J702" s="150">
        <f t="shared" si="33"/>
        <v>0</v>
      </c>
      <c r="K702" s="151">
        <v>0</v>
      </c>
      <c r="L702" s="150">
        <f t="shared" si="34"/>
        <v>6</v>
      </c>
    </row>
    <row r="703" spans="2:12" x14ac:dyDescent="0.25">
      <c r="B703" s="149" t="str">
        <f t="shared" si="31"/>
        <v>2DUFOUR</v>
      </c>
      <c r="C703" s="64" t="s">
        <v>842</v>
      </c>
      <c r="D703" s="64" t="s">
        <v>117</v>
      </c>
      <c r="E703" s="64" t="s">
        <v>542</v>
      </c>
      <c r="F703" s="350">
        <v>23107</v>
      </c>
      <c r="G703" s="351">
        <v>71</v>
      </c>
      <c r="H703" s="351">
        <v>2</v>
      </c>
      <c r="I703" s="150">
        <f t="shared" si="32"/>
        <v>0</v>
      </c>
      <c r="J703" s="150">
        <f t="shared" si="33"/>
        <v>0</v>
      </c>
      <c r="K703" s="151">
        <v>0</v>
      </c>
      <c r="L703" s="150">
        <f t="shared" si="34"/>
        <v>2</v>
      </c>
    </row>
    <row r="704" spans="2:12" x14ac:dyDescent="0.25">
      <c r="B704" s="149" t="str">
        <f t="shared" si="31"/>
        <v>3DUMONT</v>
      </c>
      <c r="C704" s="64" t="s">
        <v>843</v>
      </c>
      <c r="D704" s="64" t="s">
        <v>172</v>
      </c>
      <c r="E704" s="64" t="s">
        <v>536</v>
      </c>
      <c r="F704" s="350">
        <v>35476</v>
      </c>
      <c r="G704" s="351">
        <v>71</v>
      </c>
      <c r="H704" s="351">
        <v>3</v>
      </c>
      <c r="I704" s="150">
        <f t="shared" si="32"/>
        <v>0</v>
      </c>
      <c r="J704" s="150">
        <f t="shared" si="33"/>
        <v>0</v>
      </c>
      <c r="K704" s="151">
        <v>0</v>
      </c>
      <c r="L704" s="150">
        <f t="shared" si="34"/>
        <v>3</v>
      </c>
    </row>
    <row r="705" spans="2:12" x14ac:dyDescent="0.25">
      <c r="B705" s="149" t="str">
        <f t="shared" si="31"/>
        <v>4DUMONT</v>
      </c>
      <c r="C705" s="64" t="s">
        <v>843</v>
      </c>
      <c r="D705" s="64" t="s">
        <v>37</v>
      </c>
      <c r="E705" s="64" t="s">
        <v>546</v>
      </c>
      <c r="F705" s="350">
        <v>25050</v>
      </c>
      <c r="G705" s="351">
        <v>71</v>
      </c>
      <c r="H705" s="351">
        <v>4</v>
      </c>
      <c r="I705" s="150">
        <f t="shared" si="32"/>
        <v>0</v>
      </c>
      <c r="J705" s="150">
        <f t="shared" si="33"/>
        <v>0</v>
      </c>
      <c r="K705" s="151">
        <v>0</v>
      </c>
      <c r="L705" s="150">
        <f t="shared" si="34"/>
        <v>4</v>
      </c>
    </row>
    <row r="706" spans="2:12" x14ac:dyDescent="0.25">
      <c r="B706" s="149" t="str">
        <f t="shared" si="31"/>
        <v>2DUMONT</v>
      </c>
      <c r="C706" s="64" t="s">
        <v>843</v>
      </c>
      <c r="D706" s="64" t="s">
        <v>176</v>
      </c>
      <c r="E706" s="64" t="s">
        <v>538</v>
      </c>
      <c r="F706" s="350">
        <v>28262</v>
      </c>
      <c r="G706" s="351">
        <v>71</v>
      </c>
      <c r="H706" s="351">
        <v>2</v>
      </c>
      <c r="I706" s="150">
        <f t="shared" si="32"/>
        <v>0</v>
      </c>
      <c r="J706" s="150">
        <f t="shared" si="33"/>
        <v>0</v>
      </c>
      <c r="K706" s="151">
        <v>0</v>
      </c>
      <c r="L706" s="150">
        <f t="shared" si="34"/>
        <v>2</v>
      </c>
    </row>
    <row r="707" spans="2:12" x14ac:dyDescent="0.25">
      <c r="B707" s="149" t="str">
        <f t="shared" si="31"/>
        <v>5DUMONT</v>
      </c>
      <c r="C707" s="64" t="s">
        <v>843</v>
      </c>
      <c r="D707" s="64" t="s">
        <v>844</v>
      </c>
      <c r="E707" s="64" t="s">
        <v>531</v>
      </c>
      <c r="F707" s="350">
        <v>21727</v>
      </c>
      <c r="G707" s="351">
        <v>71</v>
      </c>
      <c r="H707" s="351">
        <v>5</v>
      </c>
      <c r="I707" s="150">
        <f t="shared" si="32"/>
        <v>0</v>
      </c>
      <c r="J707" s="150">
        <f t="shared" si="33"/>
        <v>0</v>
      </c>
      <c r="K707" s="151">
        <v>0</v>
      </c>
      <c r="L707" s="150">
        <f t="shared" si="34"/>
        <v>5</v>
      </c>
    </row>
    <row r="708" spans="2:12" x14ac:dyDescent="0.25">
      <c r="B708" s="149" t="str">
        <f t="shared" si="31"/>
        <v>6DUMONT</v>
      </c>
      <c r="C708" s="64" t="s">
        <v>843</v>
      </c>
      <c r="D708" s="64" t="s">
        <v>83</v>
      </c>
      <c r="E708" s="64" t="s">
        <v>542</v>
      </c>
      <c r="F708" s="350">
        <v>18452</v>
      </c>
      <c r="G708" s="351">
        <v>71</v>
      </c>
      <c r="H708" s="351">
        <v>6</v>
      </c>
      <c r="I708" s="150">
        <f t="shared" si="32"/>
        <v>0</v>
      </c>
      <c r="J708" s="150">
        <f t="shared" si="33"/>
        <v>0</v>
      </c>
      <c r="K708" s="151">
        <v>0</v>
      </c>
      <c r="L708" s="150">
        <f t="shared" si="34"/>
        <v>6</v>
      </c>
    </row>
    <row r="709" spans="2:12" x14ac:dyDescent="0.25">
      <c r="B709" s="149" t="str">
        <f t="shared" si="31"/>
        <v>5DUMONTEL</v>
      </c>
      <c r="C709" s="64" t="s">
        <v>845</v>
      </c>
      <c r="D709" s="64" t="s">
        <v>220</v>
      </c>
      <c r="E709" s="64" t="s">
        <v>543</v>
      </c>
      <c r="F709" s="350">
        <v>27096</v>
      </c>
      <c r="G709" s="351">
        <v>71</v>
      </c>
      <c r="H709" s="351">
        <v>5</v>
      </c>
      <c r="I709" s="150">
        <f t="shared" si="32"/>
        <v>0</v>
      </c>
      <c r="J709" s="150">
        <f t="shared" si="33"/>
        <v>0</v>
      </c>
      <c r="K709" s="151">
        <v>0</v>
      </c>
      <c r="L709" s="150">
        <f t="shared" si="34"/>
        <v>5</v>
      </c>
    </row>
    <row r="710" spans="2:12" x14ac:dyDescent="0.25">
      <c r="B710" s="149" t="str">
        <f t="shared" si="31"/>
        <v>3DUPONT</v>
      </c>
      <c r="C710" s="64" t="s">
        <v>846</v>
      </c>
      <c r="D710" s="64" t="s">
        <v>26</v>
      </c>
      <c r="E710" s="64" t="s">
        <v>529</v>
      </c>
      <c r="F710" s="350">
        <v>25848</v>
      </c>
      <c r="G710" s="351">
        <v>71</v>
      </c>
      <c r="H710" s="351">
        <v>3</v>
      </c>
      <c r="I710" s="150">
        <f t="shared" si="32"/>
        <v>0</v>
      </c>
      <c r="J710" s="150">
        <f t="shared" si="33"/>
        <v>0</v>
      </c>
      <c r="K710" s="151">
        <v>0</v>
      </c>
      <c r="L710" s="150">
        <f t="shared" si="34"/>
        <v>3</v>
      </c>
    </row>
    <row r="711" spans="2:12" x14ac:dyDescent="0.25">
      <c r="B711" s="149" t="str">
        <f t="shared" si="31"/>
        <v>4DURAND</v>
      </c>
      <c r="C711" s="64" t="s">
        <v>454</v>
      </c>
      <c r="D711" s="64" t="s">
        <v>33</v>
      </c>
      <c r="E711" s="64" t="s">
        <v>538</v>
      </c>
      <c r="F711" s="350">
        <v>19653</v>
      </c>
      <c r="G711" s="351">
        <v>71</v>
      </c>
      <c r="H711" s="351">
        <v>4</v>
      </c>
      <c r="I711" s="150">
        <f t="shared" si="32"/>
        <v>0</v>
      </c>
      <c r="J711" s="150">
        <f t="shared" si="33"/>
        <v>0</v>
      </c>
      <c r="K711" s="151">
        <v>0</v>
      </c>
      <c r="L711" s="150">
        <f t="shared" si="34"/>
        <v>4</v>
      </c>
    </row>
    <row r="712" spans="2:12" x14ac:dyDescent="0.25">
      <c r="B712" s="149" t="str">
        <f t="shared" si="31"/>
        <v>3DURAND</v>
      </c>
      <c r="C712" s="64" t="s">
        <v>454</v>
      </c>
      <c r="D712" s="64" t="s">
        <v>171</v>
      </c>
      <c r="E712" s="64" t="s">
        <v>526</v>
      </c>
      <c r="F712" s="350">
        <v>24239</v>
      </c>
      <c r="G712" s="351">
        <v>71</v>
      </c>
      <c r="H712" s="351">
        <v>3</v>
      </c>
      <c r="I712" s="150">
        <f t="shared" si="32"/>
        <v>0</v>
      </c>
      <c r="J712" s="150">
        <f t="shared" si="33"/>
        <v>0</v>
      </c>
      <c r="K712" s="151">
        <v>0</v>
      </c>
      <c r="L712" s="150">
        <f t="shared" si="34"/>
        <v>3</v>
      </c>
    </row>
    <row r="713" spans="2:12" x14ac:dyDescent="0.25">
      <c r="B713" s="149" t="str">
        <f t="shared" si="31"/>
        <v>3DURAND</v>
      </c>
      <c r="C713" s="64" t="s">
        <v>454</v>
      </c>
      <c r="D713" s="64" t="s">
        <v>141</v>
      </c>
      <c r="E713" s="64" t="s">
        <v>520</v>
      </c>
      <c r="F713" s="350">
        <v>15870</v>
      </c>
      <c r="G713" s="351">
        <v>71</v>
      </c>
      <c r="H713" s="351">
        <v>3</v>
      </c>
      <c r="I713" s="150">
        <f t="shared" si="32"/>
        <v>0</v>
      </c>
      <c r="J713" s="150">
        <f t="shared" si="33"/>
        <v>0</v>
      </c>
      <c r="K713" s="151">
        <v>0</v>
      </c>
      <c r="L713" s="150">
        <f t="shared" si="34"/>
        <v>3</v>
      </c>
    </row>
    <row r="714" spans="2:12" x14ac:dyDescent="0.25">
      <c r="B714" s="149" t="str">
        <f t="shared" si="31"/>
        <v>7DURY</v>
      </c>
      <c r="C714" s="64" t="s">
        <v>847</v>
      </c>
      <c r="D714" s="64" t="s">
        <v>640</v>
      </c>
      <c r="E714" s="64" t="s">
        <v>527</v>
      </c>
      <c r="F714" s="350">
        <v>36516</v>
      </c>
      <c r="G714" s="351">
        <v>71</v>
      </c>
      <c r="H714" s="351" t="s">
        <v>4</v>
      </c>
      <c r="I714" s="150">
        <f t="shared" si="32"/>
        <v>0</v>
      </c>
      <c r="J714" s="150" t="str">
        <f t="shared" si="33"/>
        <v>M</v>
      </c>
      <c r="K714" s="151">
        <v>0</v>
      </c>
      <c r="L714" s="150">
        <f t="shared" si="34"/>
        <v>7</v>
      </c>
    </row>
    <row r="715" spans="2:12" x14ac:dyDescent="0.25">
      <c r="B715" s="149" t="str">
        <f t="shared" si="31"/>
        <v>6DURY</v>
      </c>
      <c r="C715" s="64" t="s">
        <v>847</v>
      </c>
      <c r="D715" s="64" t="s">
        <v>181</v>
      </c>
      <c r="E715" s="64" t="s">
        <v>516</v>
      </c>
      <c r="F715" s="350">
        <v>19352</v>
      </c>
      <c r="G715" s="351">
        <v>71</v>
      </c>
      <c r="H715" s="351">
        <v>6</v>
      </c>
      <c r="I715" s="150">
        <f t="shared" si="32"/>
        <v>0</v>
      </c>
      <c r="J715" s="150">
        <f t="shared" si="33"/>
        <v>0</v>
      </c>
      <c r="K715" s="151">
        <v>0</v>
      </c>
      <c r="L715" s="150">
        <f t="shared" si="34"/>
        <v>6</v>
      </c>
    </row>
    <row r="716" spans="2:12" x14ac:dyDescent="0.25">
      <c r="B716" s="149" t="str">
        <f t="shared" si="31"/>
        <v>5DURY</v>
      </c>
      <c r="C716" s="64" t="s">
        <v>847</v>
      </c>
      <c r="D716" s="64" t="s">
        <v>44</v>
      </c>
      <c r="E716" s="64" t="s">
        <v>527</v>
      </c>
      <c r="F716" s="350">
        <v>35426</v>
      </c>
      <c r="G716" s="351">
        <v>71</v>
      </c>
      <c r="H716" s="351">
        <v>5</v>
      </c>
      <c r="I716" s="150">
        <f t="shared" si="32"/>
        <v>0</v>
      </c>
      <c r="J716" s="150">
        <f t="shared" si="33"/>
        <v>0</v>
      </c>
      <c r="K716" s="151">
        <v>0</v>
      </c>
      <c r="L716" s="150">
        <f t="shared" si="34"/>
        <v>5</v>
      </c>
    </row>
    <row r="717" spans="2:12" x14ac:dyDescent="0.25">
      <c r="B717" s="149" t="str">
        <f t="shared" si="31"/>
        <v>2DUSSABLY</v>
      </c>
      <c r="C717" s="64" t="s">
        <v>848</v>
      </c>
      <c r="D717" s="64" t="s">
        <v>617</v>
      </c>
      <c r="E717" s="64" t="s">
        <v>527</v>
      </c>
      <c r="F717" s="350">
        <v>31647</v>
      </c>
      <c r="G717" s="351">
        <v>71</v>
      </c>
      <c r="H717" s="351">
        <v>2</v>
      </c>
      <c r="I717" s="150">
        <f t="shared" si="32"/>
        <v>0</v>
      </c>
      <c r="J717" s="150">
        <f t="shared" si="33"/>
        <v>0</v>
      </c>
      <c r="K717" s="151">
        <v>0</v>
      </c>
      <c r="L717" s="150">
        <f t="shared" si="34"/>
        <v>2</v>
      </c>
    </row>
    <row r="718" spans="2:12" x14ac:dyDescent="0.25">
      <c r="B718" s="149" t="str">
        <f t="shared" si="31"/>
        <v>2DUSSABLY</v>
      </c>
      <c r="C718" s="64" t="s">
        <v>848</v>
      </c>
      <c r="D718" s="64" t="s">
        <v>17</v>
      </c>
      <c r="E718" s="64" t="s">
        <v>527</v>
      </c>
      <c r="F718" s="350">
        <v>29115</v>
      </c>
      <c r="G718" s="351">
        <v>71</v>
      </c>
      <c r="H718" s="351">
        <v>2</v>
      </c>
      <c r="I718" s="150">
        <f t="shared" si="32"/>
        <v>0</v>
      </c>
      <c r="J718" s="150">
        <f t="shared" si="33"/>
        <v>0</v>
      </c>
      <c r="K718" s="151">
        <v>0</v>
      </c>
      <c r="L718" s="150">
        <f t="shared" si="34"/>
        <v>2</v>
      </c>
    </row>
    <row r="719" spans="2:12" x14ac:dyDescent="0.25">
      <c r="B719" s="149" t="str">
        <f t="shared" si="31"/>
        <v>5DYON</v>
      </c>
      <c r="C719" s="64" t="s">
        <v>849</v>
      </c>
      <c r="D719" s="64" t="s">
        <v>98</v>
      </c>
      <c r="E719" s="64" t="s">
        <v>526</v>
      </c>
      <c r="F719" s="350">
        <v>28950</v>
      </c>
      <c r="G719" s="351">
        <v>71</v>
      </c>
      <c r="H719" s="351">
        <v>5</v>
      </c>
      <c r="I719" s="150">
        <f t="shared" si="32"/>
        <v>0</v>
      </c>
      <c r="J719" s="150">
        <f t="shared" si="33"/>
        <v>0</v>
      </c>
      <c r="K719" s="151">
        <v>0</v>
      </c>
      <c r="L719" s="150">
        <f t="shared" si="34"/>
        <v>5</v>
      </c>
    </row>
    <row r="720" spans="2:12" x14ac:dyDescent="0.25">
      <c r="B720" s="149" t="str">
        <f t="shared" si="31"/>
        <v>5ESCUTENAIRE</v>
      </c>
      <c r="C720" s="64" t="s">
        <v>850</v>
      </c>
      <c r="D720" s="64" t="s">
        <v>83</v>
      </c>
      <c r="E720" s="64" t="s">
        <v>516</v>
      </c>
      <c r="F720" s="350">
        <v>18204</v>
      </c>
      <c r="G720" s="351">
        <v>71</v>
      </c>
      <c r="H720" s="351">
        <v>5</v>
      </c>
      <c r="I720" s="150">
        <f t="shared" si="32"/>
        <v>0</v>
      </c>
      <c r="J720" s="150">
        <f t="shared" si="33"/>
        <v>0</v>
      </c>
      <c r="K720" s="151">
        <v>0</v>
      </c>
      <c r="L720" s="150">
        <f t="shared" si="34"/>
        <v>5</v>
      </c>
    </row>
    <row r="721" spans="2:12" x14ac:dyDescent="0.25">
      <c r="B721" s="149" t="str">
        <f t="shared" ref="B721:B784" si="35">CONCATENATE(L721,C721)</f>
        <v>6EUVRARD</v>
      </c>
      <c r="C721" s="64" t="s">
        <v>851</v>
      </c>
      <c r="D721" s="64" t="s">
        <v>608</v>
      </c>
      <c r="E721" s="64" t="s">
        <v>538</v>
      </c>
      <c r="F721" s="350">
        <v>17925</v>
      </c>
      <c r="G721" s="351">
        <v>71</v>
      </c>
      <c r="H721" s="351">
        <v>6</v>
      </c>
      <c r="I721" s="150">
        <f t="shared" ref="I721:I784" si="36">IF(H721="F","F",0)</f>
        <v>0</v>
      </c>
      <c r="J721" s="150">
        <f t="shared" ref="J721:J784" si="37">IF(H721="M","M",0)</f>
        <v>0</v>
      </c>
      <c r="K721" s="151">
        <v>0</v>
      </c>
      <c r="L721" s="150">
        <f t="shared" ref="L721:L784" si="38">IF(H721=1,2,IF(H721="F",7,IF(H721="M",7,H721)))</f>
        <v>6</v>
      </c>
    </row>
    <row r="722" spans="2:12" x14ac:dyDescent="0.25">
      <c r="B722" s="149" t="str">
        <f t="shared" si="35"/>
        <v>2EUVRARD</v>
      </c>
      <c r="C722" s="64" t="s">
        <v>851</v>
      </c>
      <c r="D722" s="64" t="s">
        <v>596</v>
      </c>
      <c r="E722" s="64" t="s">
        <v>538</v>
      </c>
      <c r="F722" s="350">
        <v>25073</v>
      </c>
      <c r="G722" s="351">
        <v>71</v>
      </c>
      <c r="H722" s="351">
        <v>2</v>
      </c>
      <c r="I722" s="150">
        <f t="shared" si="36"/>
        <v>0</v>
      </c>
      <c r="J722" s="150">
        <f t="shared" si="37"/>
        <v>0</v>
      </c>
      <c r="K722" s="151">
        <v>0</v>
      </c>
      <c r="L722" s="150">
        <f t="shared" si="38"/>
        <v>2</v>
      </c>
    </row>
    <row r="723" spans="2:12" x14ac:dyDescent="0.25">
      <c r="B723" s="149" t="str">
        <f t="shared" si="35"/>
        <v>2EUVRARD</v>
      </c>
      <c r="C723" s="64" t="s">
        <v>851</v>
      </c>
      <c r="D723" s="64" t="s">
        <v>142</v>
      </c>
      <c r="E723" s="64" t="s">
        <v>528</v>
      </c>
      <c r="F723" s="350">
        <v>33921</v>
      </c>
      <c r="G723" s="351">
        <v>71</v>
      </c>
      <c r="H723" s="351">
        <v>2</v>
      </c>
      <c r="I723" s="150">
        <f t="shared" si="36"/>
        <v>0</v>
      </c>
      <c r="J723" s="150">
        <f t="shared" si="37"/>
        <v>0</v>
      </c>
      <c r="K723" s="151">
        <v>0</v>
      </c>
      <c r="L723" s="150">
        <f t="shared" si="38"/>
        <v>2</v>
      </c>
    </row>
    <row r="724" spans="2:12" x14ac:dyDescent="0.25">
      <c r="B724" s="149" t="str">
        <f t="shared" si="35"/>
        <v>4EVIN</v>
      </c>
      <c r="C724" s="64" t="s">
        <v>852</v>
      </c>
      <c r="D724" s="64" t="s">
        <v>26</v>
      </c>
      <c r="E724" s="64" t="s">
        <v>534</v>
      </c>
      <c r="F724" s="350">
        <v>24297</v>
      </c>
      <c r="G724" s="351">
        <v>71</v>
      </c>
      <c r="H724" s="351">
        <v>4</v>
      </c>
      <c r="I724" s="150">
        <f t="shared" si="36"/>
        <v>0</v>
      </c>
      <c r="J724" s="150">
        <f t="shared" si="37"/>
        <v>0</v>
      </c>
      <c r="K724" s="151">
        <v>0</v>
      </c>
      <c r="L724" s="150">
        <f t="shared" si="38"/>
        <v>4</v>
      </c>
    </row>
    <row r="725" spans="2:12" x14ac:dyDescent="0.25">
      <c r="B725" s="149" t="str">
        <f t="shared" si="35"/>
        <v>2FARJAS</v>
      </c>
      <c r="C725" s="64" t="s">
        <v>853</v>
      </c>
      <c r="D725" s="64" t="s">
        <v>186</v>
      </c>
      <c r="E725" s="64" t="s">
        <v>541</v>
      </c>
      <c r="F725" s="350">
        <v>31716</v>
      </c>
      <c r="G725" s="351">
        <v>71</v>
      </c>
      <c r="H725" s="351">
        <v>2</v>
      </c>
      <c r="I725" s="150">
        <f t="shared" si="36"/>
        <v>0</v>
      </c>
      <c r="J725" s="150">
        <f t="shared" si="37"/>
        <v>0</v>
      </c>
      <c r="K725" s="151">
        <v>0</v>
      </c>
      <c r="L725" s="150">
        <f t="shared" si="38"/>
        <v>2</v>
      </c>
    </row>
    <row r="726" spans="2:12" x14ac:dyDescent="0.25">
      <c r="B726" s="149" t="str">
        <f t="shared" si="35"/>
        <v>5FASS</v>
      </c>
      <c r="C726" s="64" t="s">
        <v>854</v>
      </c>
      <c r="D726" s="64" t="s">
        <v>622</v>
      </c>
      <c r="E726" s="64" t="s">
        <v>536</v>
      </c>
      <c r="F726" s="350">
        <v>20567</v>
      </c>
      <c r="G726" s="351">
        <v>71</v>
      </c>
      <c r="H726" s="351">
        <v>5</v>
      </c>
      <c r="I726" s="150">
        <f t="shared" si="36"/>
        <v>0</v>
      </c>
      <c r="J726" s="150">
        <f t="shared" si="37"/>
        <v>0</v>
      </c>
      <c r="K726" s="151">
        <v>0</v>
      </c>
      <c r="L726" s="150">
        <f t="shared" si="38"/>
        <v>5</v>
      </c>
    </row>
    <row r="727" spans="2:12" x14ac:dyDescent="0.25">
      <c r="B727" s="149" t="str">
        <f t="shared" si="35"/>
        <v>4FAU</v>
      </c>
      <c r="C727" s="64" t="s">
        <v>855</v>
      </c>
      <c r="D727" s="64" t="s">
        <v>166</v>
      </c>
      <c r="E727" s="64" t="s">
        <v>528</v>
      </c>
      <c r="F727" s="350">
        <v>20379</v>
      </c>
      <c r="G727" s="351">
        <v>71</v>
      </c>
      <c r="H727" s="351">
        <v>4</v>
      </c>
      <c r="I727" s="150">
        <f t="shared" si="36"/>
        <v>0</v>
      </c>
      <c r="J727" s="150">
        <f t="shared" si="37"/>
        <v>0</v>
      </c>
      <c r="K727" s="151">
        <v>0</v>
      </c>
      <c r="L727" s="150">
        <f t="shared" si="38"/>
        <v>4</v>
      </c>
    </row>
    <row r="728" spans="2:12" x14ac:dyDescent="0.25">
      <c r="B728" s="149" t="str">
        <f t="shared" si="35"/>
        <v>7FAURE</v>
      </c>
      <c r="C728" s="64" t="s">
        <v>856</v>
      </c>
      <c r="D728" s="64" t="s">
        <v>857</v>
      </c>
      <c r="E728" s="64" t="s">
        <v>516</v>
      </c>
      <c r="F728" s="350">
        <v>24746</v>
      </c>
      <c r="G728" s="351">
        <v>71</v>
      </c>
      <c r="H728" s="351" t="s">
        <v>14</v>
      </c>
      <c r="I728" s="150" t="str">
        <f t="shared" si="36"/>
        <v>F</v>
      </c>
      <c r="J728" s="150">
        <f t="shared" si="37"/>
        <v>0</v>
      </c>
      <c r="K728" s="151">
        <v>0</v>
      </c>
      <c r="L728" s="150">
        <f t="shared" si="38"/>
        <v>7</v>
      </c>
    </row>
    <row r="729" spans="2:12" x14ac:dyDescent="0.25">
      <c r="B729" s="149" t="str">
        <f t="shared" si="35"/>
        <v>6FAUVERNIER</v>
      </c>
      <c r="C729" s="64" t="s">
        <v>858</v>
      </c>
      <c r="D729" s="64" t="s">
        <v>33</v>
      </c>
      <c r="E729" s="64" t="s">
        <v>516</v>
      </c>
      <c r="F729" s="350">
        <v>17380</v>
      </c>
      <c r="G729" s="351">
        <v>71</v>
      </c>
      <c r="H729" s="351">
        <v>6</v>
      </c>
      <c r="I729" s="150">
        <f t="shared" si="36"/>
        <v>0</v>
      </c>
      <c r="J729" s="150">
        <f t="shared" si="37"/>
        <v>0</v>
      </c>
      <c r="K729" s="151">
        <v>0</v>
      </c>
      <c r="L729" s="150">
        <f t="shared" si="38"/>
        <v>6</v>
      </c>
    </row>
    <row r="730" spans="2:12" x14ac:dyDescent="0.25">
      <c r="B730" s="149" t="str">
        <f t="shared" si="35"/>
        <v>5FAVIER</v>
      </c>
      <c r="C730" s="64" t="s">
        <v>859</v>
      </c>
      <c r="D730" s="64" t="s">
        <v>37</v>
      </c>
      <c r="E730" s="64" t="s">
        <v>516</v>
      </c>
      <c r="F730" s="350">
        <v>23437</v>
      </c>
      <c r="G730" s="351">
        <v>71</v>
      </c>
      <c r="H730" s="351">
        <v>5</v>
      </c>
      <c r="I730" s="150">
        <f t="shared" si="36"/>
        <v>0</v>
      </c>
      <c r="J730" s="150">
        <f t="shared" si="37"/>
        <v>0</v>
      </c>
      <c r="K730" s="151">
        <v>0</v>
      </c>
      <c r="L730" s="150">
        <f t="shared" si="38"/>
        <v>5</v>
      </c>
    </row>
    <row r="731" spans="2:12" x14ac:dyDescent="0.25">
      <c r="B731" s="149" t="str">
        <f t="shared" si="35"/>
        <v>5FAVRE</v>
      </c>
      <c r="C731" s="64" t="s">
        <v>860</v>
      </c>
      <c r="D731" s="64" t="s">
        <v>59</v>
      </c>
      <c r="E731" s="64" t="s">
        <v>523</v>
      </c>
      <c r="F731" s="350">
        <v>16931</v>
      </c>
      <c r="G731" s="351">
        <v>71</v>
      </c>
      <c r="H731" s="351">
        <v>5</v>
      </c>
      <c r="I731" s="150">
        <f t="shared" si="36"/>
        <v>0</v>
      </c>
      <c r="J731" s="150">
        <f t="shared" si="37"/>
        <v>0</v>
      </c>
      <c r="K731" s="151">
        <v>0</v>
      </c>
      <c r="L731" s="150">
        <f t="shared" si="38"/>
        <v>5</v>
      </c>
    </row>
    <row r="732" spans="2:12" x14ac:dyDescent="0.25">
      <c r="B732" s="149" t="str">
        <f t="shared" si="35"/>
        <v>6FAYARD</v>
      </c>
      <c r="C732" s="64" t="s">
        <v>861</v>
      </c>
      <c r="D732" s="64" t="s">
        <v>862</v>
      </c>
      <c r="E732" s="64" t="s">
        <v>534</v>
      </c>
      <c r="F732" s="350">
        <v>15325</v>
      </c>
      <c r="G732" s="351">
        <v>71</v>
      </c>
      <c r="H732" s="351">
        <v>6</v>
      </c>
      <c r="I732" s="150">
        <f t="shared" si="36"/>
        <v>0</v>
      </c>
      <c r="J732" s="150">
        <f t="shared" si="37"/>
        <v>0</v>
      </c>
      <c r="K732" s="151">
        <v>0</v>
      </c>
      <c r="L732" s="150">
        <f t="shared" si="38"/>
        <v>6</v>
      </c>
    </row>
    <row r="733" spans="2:12" x14ac:dyDescent="0.25">
      <c r="B733" s="149" t="str">
        <f t="shared" si="35"/>
        <v>3FAYRAC</v>
      </c>
      <c r="C733" s="64" t="s">
        <v>863</v>
      </c>
      <c r="D733" s="64" t="s">
        <v>33</v>
      </c>
      <c r="E733" s="64" t="s">
        <v>516</v>
      </c>
      <c r="F733" s="350">
        <v>21123</v>
      </c>
      <c r="G733" s="351">
        <v>71</v>
      </c>
      <c r="H733" s="351">
        <v>3</v>
      </c>
      <c r="I733" s="150">
        <f t="shared" si="36"/>
        <v>0</v>
      </c>
      <c r="J733" s="150">
        <f t="shared" si="37"/>
        <v>0</v>
      </c>
      <c r="K733" s="151">
        <v>0</v>
      </c>
      <c r="L733" s="150">
        <f t="shared" si="38"/>
        <v>3</v>
      </c>
    </row>
    <row r="734" spans="2:12" x14ac:dyDescent="0.25">
      <c r="B734" s="149" t="str">
        <f t="shared" si="35"/>
        <v>3FAZIO</v>
      </c>
      <c r="C734" s="64" t="s">
        <v>864</v>
      </c>
      <c r="D734" s="64" t="s">
        <v>564</v>
      </c>
      <c r="E734" s="64" t="s">
        <v>538</v>
      </c>
      <c r="F734" s="350">
        <v>33491</v>
      </c>
      <c r="G734" s="351">
        <v>71</v>
      </c>
      <c r="H734" s="351">
        <v>3</v>
      </c>
      <c r="I734" s="150">
        <f t="shared" si="36"/>
        <v>0</v>
      </c>
      <c r="J734" s="150">
        <f t="shared" si="37"/>
        <v>0</v>
      </c>
      <c r="K734" s="151">
        <v>0</v>
      </c>
      <c r="L734" s="150">
        <f t="shared" si="38"/>
        <v>3</v>
      </c>
    </row>
    <row r="735" spans="2:12" x14ac:dyDescent="0.25">
      <c r="B735" s="149" t="str">
        <f t="shared" si="35"/>
        <v>3FAZIO</v>
      </c>
      <c r="C735" s="64" t="s">
        <v>864</v>
      </c>
      <c r="D735" s="64" t="s">
        <v>865</v>
      </c>
      <c r="E735" s="64" t="s">
        <v>538</v>
      </c>
      <c r="F735" s="350">
        <v>22096</v>
      </c>
      <c r="G735" s="351">
        <v>71</v>
      </c>
      <c r="H735" s="351">
        <v>3</v>
      </c>
      <c r="I735" s="150">
        <f t="shared" si="36"/>
        <v>0</v>
      </c>
      <c r="J735" s="150">
        <f t="shared" si="37"/>
        <v>0</v>
      </c>
      <c r="K735" s="151">
        <v>0</v>
      </c>
      <c r="L735" s="150">
        <f t="shared" si="38"/>
        <v>3</v>
      </c>
    </row>
    <row r="736" spans="2:12" x14ac:dyDescent="0.25">
      <c r="B736" s="149" t="str">
        <f t="shared" si="35"/>
        <v>5FERNANDES</v>
      </c>
      <c r="C736" s="64" t="s">
        <v>866</v>
      </c>
      <c r="D736" s="64" t="s">
        <v>867</v>
      </c>
      <c r="E736" s="64" t="s">
        <v>518</v>
      </c>
      <c r="F736" s="350">
        <v>36152</v>
      </c>
      <c r="G736" s="351">
        <v>71</v>
      </c>
      <c r="H736" s="351">
        <v>5</v>
      </c>
      <c r="I736" s="150">
        <f t="shared" si="36"/>
        <v>0</v>
      </c>
      <c r="J736" s="150">
        <f t="shared" si="37"/>
        <v>0</v>
      </c>
      <c r="K736" s="151">
        <v>0</v>
      </c>
      <c r="L736" s="150">
        <f t="shared" si="38"/>
        <v>5</v>
      </c>
    </row>
    <row r="737" spans="2:12" x14ac:dyDescent="0.25">
      <c r="B737" s="149" t="str">
        <f t="shared" si="35"/>
        <v>4FERNANDEZ</v>
      </c>
      <c r="C737" s="64" t="s">
        <v>868</v>
      </c>
      <c r="D737" s="64" t="s">
        <v>775</v>
      </c>
      <c r="E737" s="64" t="s">
        <v>529</v>
      </c>
      <c r="F737" s="350">
        <v>24033</v>
      </c>
      <c r="G737" s="351">
        <v>71</v>
      </c>
      <c r="H737" s="351">
        <v>4</v>
      </c>
      <c r="I737" s="150">
        <f t="shared" si="36"/>
        <v>0</v>
      </c>
      <c r="J737" s="150">
        <f t="shared" si="37"/>
        <v>0</v>
      </c>
      <c r="K737" s="151">
        <v>0</v>
      </c>
      <c r="L737" s="150">
        <f t="shared" si="38"/>
        <v>4</v>
      </c>
    </row>
    <row r="738" spans="2:12" x14ac:dyDescent="0.25">
      <c r="B738" s="149" t="str">
        <f t="shared" si="35"/>
        <v>2FEVRAT</v>
      </c>
      <c r="C738" s="64" t="s">
        <v>869</v>
      </c>
      <c r="D738" s="64" t="s">
        <v>180</v>
      </c>
      <c r="E738" s="64" t="s">
        <v>532</v>
      </c>
      <c r="F738" s="350">
        <v>28626</v>
      </c>
      <c r="G738" s="351">
        <v>71</v>
      </c>
      <c r="H738" s="351">
        <v>2</v>
      </c>
      <c r="I738" s="150">
        <f t="shared" si="36"/>
        <v>0</v>
      </c>
      <c r="J738" s="150">
        <f t="shared" si="37"/>
        <v>0</v>
      </c>
      <c r="K738" s="151">
        <v>0</v>
      </c>
      <c r="L738" s="150">
        <f t="shared" si="38"/>
        <v>2</v>
      </c>
    </row>
    <row r="739" spans="2:12" x14ac:dyDescent="0.25">
      <c r="B739" s="149" t="str">
        <f t="shared" si="35"/>
        <v>7FEVRE</v>
      </c>
      <c r="C739" s="64" t="s">
        <v>870</v>
      </c>
      <c r="D739" s="64" t="s">
        <v>614</v>
      </c>
      <c r="E739" s="64" t="s">
        <v>526</v>
      </c>
      <c r="F739" s="350">
        <v>29684</v>
      </c>
      <c r="G739" s="351">
        <v>71</v>
      </c>
      <c r="H739" s="351" t="s">
        <v>14</v>
      </c>
      <c r="I739" s="150" t="str">
        <f t="shared" si="36"/>
        <v>F</v>
      </c>
      <c r="J739" s="150">
        <f t="shared" si="37"/>
        <v>0</v>
      </c>
      <c r="K739" s="151">
        <v>0</v>
      </c>
      <c r="L739" s="150">
        <f t="shared" si="38"/>
        <v>7</v>
      </c>
    </row>
    <row r="740" spans="2:12" x14ac:dyDescent="0.25">
      <c r="B740" s="149" t="str">
        <f t="shared" si="35"/>
        <v>5FIERRO</v>
      </c>
      <c r="C740" s="64" t="s">
        <v>871</v>
      </c>
      <c r="D740" s="64" t="s">
        <v>95</v>
      </c>
      <c r="E740" s="64" t="s">
        <v>538</v>
      </c>
      <c r="F740" s="350">
        <v>23424</v>
      </c>
      <c r="G740" s="351">
        <v>71</v>
      </c>
      <c r="H740" s="351">
        <v>5</v>
      </c>
      <c r="I740" s="150">
        <f t="shared" si="36"/>
        <v>0</v>
      </c>
      <c r="J740" s="150">
        <f t="shared" si="37"/>
        <v>0</v>
      </c>
      <c r="K740" s="151">
        <v>0</v>
      </c>
      <c r="L740" s="150">
        <f t="shared" si="38"/>
        <v>5</v>
      </c>
    </row>
    <row r="741" spans="2:12" x14ac:dyDescent="0.25">
      <c r="B741" s="149" t="str">
        <f t="shared" si="35"/>
        <v>5FLACHOT</v>
      </c>
      <c r="C741" s="64" t="s">
        <v>872</v>
      </c>
      <c r="D741" s="64" t="s">
        <v>166</v>
      </c>
      <c r="E741" s="64" t="s">
        <v>543</v>
      </c>
      <c r="F741" s="350">
        <v>17028</v>
      </c>
      <c r="G741" s="351">
        <v>71</v>
      </c>
      <c r="H741" s="351">
        <v>5</v>
      </c>
      <c r="I741" s="150">
        <f t="shared" si="36"/>
        <v>0</v>
      </c>
      <c r="J741" s="150">
        <f t="shared" si="37"/>
        <v>0</v>
      </c>
      <c r="K741" s="151">
        <v>0</v>
      </c>
      <c r="L741" s="150">
        <f t="shared" si="38"/>
        <v>5</v>
      </c>
    </row>
    <row r="742" spans="2:12" x14ac:dyDescent="0.25">
      <c r="B742" s="149" t="str">
        <f t="shared" si="35"/>
        <v>5FLAMIER</v>
      </c>
      <c r="C742" s="64" t="s">
        <v>873</v>
      </c>
      <c r="D742" s="64" t="s">
        <v>101</v>
      </c>
      <c r="E742" s="64" t="s">
        <v>519</v>
      </c>
      <c r="F742" s="350">
        <v>20710</v>
      </c>
      <c r="G742" s="351">
        <v>71</v>
      </c>
      <c r="H742" s="351">
        <v>5</v>
      </c>
      <c r="I742" s="150">
        <f t="shared" si="36"/>
        <v>0</v>
      </c>
      <c r="J742" s="150">
        <f t="shared" si="37"/>
        <v>0</v>
      </c>
      <c r="K742" s="151">
        <v>0</v>
      </c>
      <c r="L742" s="150">
        <f t="shared" si="38"/>
        <v>5</v>
      </c>
    </row>
    <row r="743" spans="2:12" x14ac:dyDescent="0.25">
      <c r="B743" s="149" t="str">
        <f t="shared" si="35"/>
        <v>6FLANDRIN</v>
      </c>
      <c r="C743" s="64" t="s">
        <v>874</v>
      </c>
      <c r="D743" s="64" t="s">
        <v>202</v>
      </c>
      <c r="E743" s="64" t="s">
        <v>520</v>
      </c>
      <c r="F743" s="350">
        <v>21193</v>
      </c>
      <c r="G743" s="351">
        <v>71</v>
      </c>
      <c r="H743" s="351">
        <v>6</v>
      </c>
      <c r="I743" s="150">
        <f t="shared" si="36"/>
        <v>0</v>
      </c>
      <c r="J743" s="150">
        <f t="shared" si="37"/>
        <v>0</v>
      </c>
      <c r="K743" s="151">
        <v>0</v>
      </c>
      <c r="L743" s="150">
        <f t="shared" si="38"/>
        <v>6</v>
      </c>
    </row>
    <row r="744" spans="2:12" x14ac:dyDescent="0.25">
      <c r="B744" s="149" t="str">
        <f t="shared" si="35"/>
        <v>5FLATTOT</v>
      </c>
      <c r="C744" s="64" t="s">
        <v>875</v>
      </c>
      <c r="D744" s="64" t="s">
        <v>610</v>
      </c>
      <c r="E744" s="64" t="s">
        <v>516</v>
      </c>
      <c r="F744" s="350">
        <v>18123</v>
      </c>
      <c r="G744" s="351">
        <v>71</v>
      </c>
      <c r="H744" s="351">
        <v>5</v>
      </c>
      <c r="I744" s="150">
        <f t="shared" si="36"/>
        <v>0</v>
      </c>
      <c r="J744" s="150">
        <f t="shared" si="37"/>
        <v>0</v>
      </c>
      <c r="K744" s="151">
        <v>0</v>
      </c>
      <c r="L744" s="150">
        <f t="shared" si="38"/>
        <v>5</v>
      </c>
    </row>
    <row r="745" spans="2:12" x14ac:dyDescent="0.25">
      <c r="B745" s="149" t="str">
        <f t="shared" si="35"/>
        <v>6FLECHE</v>
      </c>
      <c r="C745" s="64" t="s">
        <v>876</v>
      </c>
      <c r="D745" s="64" t="s">
        <v>85</v>
      </c>
      <c r="E745" s="64" t="s">
        <v>516</v>
      </c>
      <c r="F745" s="350">
        <v>18290</v>
      </c>
      <c r="G745" s="351">
        <v>71</v>
      </c>
      <c r="H745" s="351">
        <v>6</v>
      </c>
      <c r="I745" s="150">
        <f t="shared" si="36"/>
        <v>0</v>
      </c>
      <c r="J745" s="150">
        <f t="shared" si="37"/>
        <v>0</v>
      </c>
      <c r="K745" s="151">
        <v>0</v>
      </c>
      <c r="L745" s="150">
        <f t="shared" si="38"/>
        <v>6</v>
      </c>
    </row>
    <row r="746" spans="2:12" x14ac:dyDescent="0.25">
      <c r="B746" s="149" t="str">
        <f t="shared" si="35"/>
        <v>5FOREST</v>
      </c>
      <c r="C746" s="64" t="s">
        <v>877</v>
      </c>
      <c r="D746" s="64" t="s">
        <v>31</v>
      </c>
      <c r="E746" s="64" t="s">
        <v>524</v>
      </c>
      <c r="F746" s="350">
        <v>20557</v>
      </c>
      <c r="G746" s="351">
        <v>71</v>
      </c>
      <c r="H746" s="351">
        <v>5</v>
      </c>
      <c r="I746" s="150">
        <f t="shared" si="36"/>
        <v>0</v>
      </c>
      <c r="J746" s="150">
        <f t="shared" si="37"/>
        <v>0</v>
      </c>
      <c r="K746" s="151">
        <v>0</v>
      </c>
      <c r="L746" s="150">
        <f t="shared" si="38"/>
        <v>5</v>
      </c>
    </row>
    <row r="747" spans="2:12" x14ac:dyDescent="0.25">
      <c r="B747" s="149" t="str">
        <f t="shared" si="35"/>
        <v>4FORGE</v>
      </c>
      <c r="C747" s="64" t="s">
        <v>878</v>
      </c>
      <c r="D747" s="64" t="s">
        <v>211</v>
      </c>
      <c r="E747" s="64" t="s">
        <v>518</v>
      </c>
      <c r="F747" s="350">
        <v>28281</v>
      </c>
      <c r="G747" s="351">
        <v>71</v>
      </c>
      <c r="H747" s="351">
        <v>4</v>
      </c>
      <c r="I747" s="150">
        <f t="shared" si="36"/>
        <v>0</v>
      </c>
      <c r="J747" s="150">
        <f t="shared" si="37"/>
        <v>0</v>
      </c>
      <c r="K747" s="151">
        <v>0</v>
      </c>
      <c r="L747" s="150">
        <f t="shared" si="38"/>
        <v>4</v>
      </c>
    </row>
    <row r="748" spans="2:12" x14ac:dyDescent="0.25">
      <c r="B748" s="149" t="str">
        <f t="shared" si="35"/>
        <v>3FOUILLOUX</v>
      </c>
      <c r="C748" s="64" t="s">
        <v>879</v>
      </c>
      <c r="D748" s="64" t="s">
        <v>117</v>
      </c>
      <c r="E748" s="64" t="s">
        <v>537</v>
      </c>
      <c r="F748" s="350">
        <v>23800</v>
      </c>
      <c r="G748" s="351">
        <v>71</v>
      </c>
      <c r="H748" s="351">
        <v>3</v>
      </c>
      <c r="I748" s="150">
        <f t="shared" si="36"/>
        <v>0</v>
      </c>
      <c r="J748" s="150">
        <f t="shared" si="37"/>
        <v>0</v>
      </c>
      <c r="K748" s="151">
        <v>0</v>
      </c>
      <c r="L748" s="150">
        <f t="shared" si="38"/>
        <v>3</v>
      </c>
    </row>
    <row r="749" spans="2:12" x14ac:dyDescent="0.25">
      <c r="B749" s="149" t="str">
        <f t="shared" si="35"/>
        <v>4FOURNERAY</v>
      </c>
      <c r="C749" s="64" t="s">
        <v>880</v>
      </c>
      <c r="D749" s="64" t="s">
        <v>839</v>
      </c>
      <c r="E749" s="64" t="s">
        <v>534</v>
      </c>
      <c r="F749" s="350">
        <v>34868</v>
      </c>
      <c r="G749" s="351">
        <v>71</v>
      </c>
      <c r="H749" s="351">
        <v>4</v>
      </c>
      <c r="I749" s="150">
        <f t="shared" si="36"/>
        <v>0</v>
      </c>
      <c r="J749" s="150">
        <f t="shared" si="37"/>
        <v>0</v>
      </c>
      <c r="K749" s="151">
        <v>0</v>
      </c>
      <c r="L749" s="150">
        <f t="shared" si="38"/>
        <v>4</v>
      </c>
    </row>
    <row r="750" spans="2:12" x14ac:dyDescent="0.25">
      <c r="B750" s="149" t="str">
        <f t="shared" si="35"/>
        <v>7FOURNERAY</v>
      </c>
      <c r="C750" s="64" t="s">
        <v>880</v>
      </c>
      <c r="D750" s="64" t="s">
        <v>881</v>
      </c>
      <c r="E750" s="64" t="s">
        <v>534</v>
      </c>
      <c r="F750" s="350">
        <v>35518</v>
      </c>
      <c r="G750" s="351">
        <v>71</v>
      </c>
      <c r="H750" s="351" t="s">
        <v>14</v>
      </c>
      <c r="I750" s="150" t="str">
        <f t="shared" si="36"/>
        <v>F</v>
      </c>
      <c r="J750" s="150">
        <f t="shared" si="37"/>
        <v>0</v>
      </c>
      <c r="K750" s="151">
        <v>0</v>
      </c>
      <c r="L750" s="150">
        <f t="shared" si="38"/>
        <v>7</v>
      </c>
    </row>
    <row r="751" spans="2:12" x14ac:dyDescent="0.25">
      <c r="B751" s="149" t="str">
        <f t="shared" si="35"/>
        <v>4FOURNERAY</v>
      </c>
      <c r="C751" s="64" t="s">
        <v>880</v>
      </c>
      <c r="D751" s="64" t="s">
        <v>117</v>
      </c>
      <c r="E751" s="64" t="s">
        <v>534</v>
      </c>
      <c r="F751" s="350">
        <v>24756</v>
      </c>
      <c r="G751" s="351">
        <v>71</v>
      </c>
      <c r="H751" s="351">
        <v>4</v>
      </c>
      <c r="I751" s="150">
        <f t="shared" si="36"/>
        <v>0</v>
      </c>
      <c r="J751" s="150">
        <f t="shared" si="37"/>
        <v>0</v>
      </c>
      <c r="K751" s="151">
        <v>0</v>
      </c>
      <c r="L751" s="150">
        <f t="shared" si="38"/>
        <v>4</v>
      </c>
    </row>
    <row r="752" spans="2:12" x14ac:dyDescent="0.25">
      <c r="B752" s="149" t="str">
        <f t="shared" si="35"/>
        <v>6FRANZ</v>
      </c>
      <c r="C752" s="64" t="s">
        <v>1487</v>
      </c>
      <c r="D752" s="64" t="s">
        <v>1488</v>
      </c>
      <c r="E752" s="64" t="s">
        <v>538</v>
      </c>
      <c r="F752" s="350">
        <v>21343</v>
      </c>
      <c r="G752" s="351">
        <v>71</v>
      </c>
      <c r="H752" s="351">
        <v>6</v>
      </c>
      <c r="I752" s="150">
        <f t="shared" si="36"/>
        <v>0</v>
      </c>
      <c r="J752" s="150">
        <f t="shared" si="37"/>
        <v>0</v>
      </c>
      <c r="K752" s="151">
        <v>0</v>
      </c>
      <c r="L752" s="150">
        <f t="shared" si="38"/>
        <v>6</v>
      </c>
    </row>
    <row r="753" spans="2:12" x14ac:dyDescent="0.25">
      <c r="B753" s="149" t="str">
        <f t="shared" si="35"/>
        <v>4FRANZ</v>
      </c>
      <c r="C753" s="64" t="s">
        <v>1487</v>
      </c>
      <c r="D753" s="64" t="s">
        <v>185</v>
      </c>
      <c r="E753" s="64" t="s">
        <v>538</v>
      </c>
      <c r="F753" s="350">
        <v>20207</v>
      </c>
      <c r="G753" s="351">
        <v>71</v>
      </c>
      <c r="H753" s="351">
        <v>4</v>
      </c>
      <c r="I753" s="150">
        <f t="shared" si="36"/>
        <v>0</v>
      </c>
      <c r="J753" s="150">
        <f t="shared" si="37"/>
        <v>0</v>
      </c>
      <c r="K753" s="151">
        <v>0</v>
      </c>
      <c r="L753" s="150">
        <f t="shared" si="38"/>
        <v>4</v>
      </c>
    </row>
    <row r="754" spans="2:12" x14ac:dyDescent="0.25">
      <c r="B754" s="149" t="str">
        <f t="shared" si="35"/>
        <v>6FRASSANITO</v>
      </c>
      <c r="C754" s="64" t="s">
        <v>215</v>
      </c>
      <c r="D754" s="64" t="s">
        <v>570</v>
      </c>
      <c r="E754" s="64" t="s">
        <v>523</v>
      </c>
      <c r="F754" s="350">
        <v>18208</v>
      </c>
      <c r="G754" s="351">
        <v>71</v>
      </c>
      <c r="H754" s="351">
        <v>6</v>
      </c>
      <c r="I754" s="150">
        <f t="shared" si="36"/>
        <v>0</v>
      </c>
      <c r="J754" s="150">
        <f t="shared" si="37"/>
        <v>0</v>
      </c>
      <c r="K754" s="151">
        <v>0</v>
      </c>
      <c r="L754" s="150">
        <f t="shared" si="38"/>
        <v>6</v>
      </c>
    </row>
    <row r="755" spans="2:12" x14ac:dyDescent="0.25">
      <c r="B755" s="149" t="str">
        <f t="shared" si="35"/>
        <v>5FRECHET</v>
      </c>
      <c r="C755" s="64" t="s">
        <v>882</v>
      </c>
      <c r="D755" s="64" t="s">
        <v>883</v>
      </c>
      <c r="E755" s="64" t="s">
        <v>541</v>
      </c>
      <c r="F755" s="350">
        <v>36136</v>
      </c>
      <c r="G755" s="351">
        <v>71</v>
      </c>
      <c r="H755" s="351">
        <v>5</v>
      </c>
      <c r="I755" s="150">
        <f t="shared" si="36"/>
        <v>0</v>
      </c>
      <c r="J755" s="150">
        <f t="shared" si="37"/>
        <v>0</v>
      </c>
      <c r="K755" s="151">
        <v>0</v>
      </c>
      <c r="L755" s="150">
        <f t="shared" si="38"/>
        <v>5</v>
      </c>
    </row>
    <row r="756" spans="2:12" x14ac:dyDescent="0.25">
      <c r="B756" s="149" t="str">
        <f t="shared" si="35"/>
        <v>4FROMENT</v>
      </c>
      <c r="C756" s="64" t="s">
        <v>884</v>
      </c>
      <c r="D756" s="64" t="s">
        <v>44</v>
      </c>
      <c r="E756" s="64" t="s">
        <v>534</v>
      </c>
      <c r="F756" s="350">
        <v>27204</v>
      </c>
      <c r="G756" s="351">
        <v>71</v>
      </c>
      <c r="H756" s="351">
        <v>4</v>
      </c>
      <c r="I756" s="150">
        <f t="shared" si="36"/>
        <v>0</v>
      </c>
      <c r="J756" s="150">
        <f t="shared" si="37"/>
        <v>0</v>
      </c>
      <c r="K756" s="151">
        <v>0</v>
      </c>
      <c r="L756" s="150">
        <f t="shared" si="38"/>
        <v>4</v>
      </c>
    </row>
    <row r="757" spans="2:12" x14ac:dyDescent="0.25">
      <c r="B757" s="149" t="str">
        <f t="shared" si="35"/>
        <v>4FROST</v>
      </c>
      <c r="C757" s="64" t="s">
        <v>885</v>
      </c>
      <c r="D757" s="64" t="s">
        <v>139</v>
      </c>
      <c r="E757" s="64" t="s">
        <v>516</v>
      </c>
      <c r="F757" s="350">
        <v>21918</v>
      </c>
      <c r="G757" s="351">
        <v>71</v>
      </c>
      <c r="H757" s="351">
        <v>4</v>
      </c>
      <c r="I757" s="150">
        <f t="shared" si="36"/>
        <v>0</v>
      </c>
      <c r="J757" s="150">
        <f t="shared" si="37"/>
        <v>0</v>
      </c>
      <c r="K757" s="151">
        <v>0</v>
      </c>
      <c r="L757" s="150">
        <f t="shared" si="38"/>
        <v>4</v>
      </c>
    </row>
    <row r="758" spans="2:12" x14ac:dyDescent="0.25">
      <c r="B758" s="149" t="str">
        <f t="shared" si="35"/>
        <v>5FUSTER</v>
      </c>
      <c r="C758" s="64" t="s">
        <v>886</v>
      </c>
      <c r="D758" s="64" t="s">
        <v>862</v>
      </c>
      <c r="E758" s="64" t="s">
        <v>526</v>
      </c>
      <c r="F758" s="350">
        <v>16604</v>
      </c>
      <c r="G758" s="351">
        <v>71</v>
      </c>
      <c r="H758" s="351">
        <v>5</v>
      </c>
      <c r="I758" s="150">
        <f t="shared" si="36"/>
        <v>0</v>
      </c>
      <c r="J758" s="150">
        <f t="shared" si="37"/>
        <v>0</v>
      </c>
      <c r="K758" s="151">
        <v>0</v>
      </c>
      <c r="L758" s="150">
        <f t="shared" si="38"/>
        <v>5</v>
      </c>
    </row>
    <row r="759" spans="2:12" x14ac:dyDescent="0.25">
      <c r="B759" s="149" t="str">
        <f t="shared" si="35"/>
        <v>7FUSTER</v>
      </c>
      <c r="C759" s="64" t="s">
        <v>886</v>
      </c>
      <c r="D759" s="64" t="s">
        <v>619</v>
      </c>
      <c r="E759" s="64" t="s">
        <v>526</v>
      </c>
      <c r="F759" s="350">
        <v>28535</v>
      </c>
      <c r="G759" s="351">
        <v>71</v>
      </c>
      <c r="H759" s="351" t="s">
        <v>14</v>
      </c>
      <c r="I759" s="150" t="str">
        <f t="shared" si="36"/>
        <v>F</v>
      </c>
      <c r="J759" s="150">
        <f t="shared" si="37"/>
        <v>0</v>
      </c>
      <c r="K759" s="151">
        <v>0</v>
      </c>
      <c r="L759" s="150">
        <f t="shared" si="38"/>
        <v>7</v>
      </c>
    </row>
    <row r="760" spans="2:12" x14ac:dyDescent="0.25">
      <c r="B760" s="149" t="str">
        <f t="shared" si="35"/>
        <v>6GABON</v>
      </c>
      <c r="C760" s="64" t="s">
        <v>887</v>
      </c>
      <c r="D760" s="64" t="s">
        <v>594</v>
      </c>
      <c r="E760" s="64" t="s">
        <v>533</v>
      </c>
      <c r="F760" s="350">
        <v>19255</v>
      </c>
      <c r="G760" s="351">
        <v>71</v>
      </c>
      <c r="H760" s="351">
        <v>6</v>
      </c>
      <c r="I760" s="150">
        <f t="shared" si="36"/>
        <v>0</v>
      </c>
      <c r="J760" s="150">
        <f t="shared" si="37"/>
        <v>0</v>
      </c>
      <c r="K760" s="151">
        <v>0</v>
      </c>
      <c r="L760" s="150">
        <f t="shared" si="38"/>
        <v>6</v>
      </c>
    </row>
    <row r="761" spans="2:12" x14ac:dyDescent="0.25">
      <c r="B761" s="149" t="str">
        <f t="shared" si="35"/>
        <v>6GAETA</v>
      </c>
      <c r="C761" s="64" t="s">
        <v>888</v>
      </c>
      <c r="D761" s="64" t="s">
        <v>889</v>
      </c>
      <c r="E761" s="64" t="s">
        <v>538</v>
      </c>
      <c r="F761" s="350">
        <v>15790</v>
      </c>
      <c r="G761" s="351">
        <v>71</v>
      </c>
      <c r="H761" s="351">
        <v>6</v>
      </c>
      <c r="I761" s="150">
        <f t="shared" si="36"/>
        <v>0</v>
      </c>
      <c r="J761" s="150">
        <f t="shared" si="37"/>
        <v>0</v>
      </c>
      <c r="K761" s="151">
        <v>0</v>
      </c>
      <c r="L761" s="150">
        <f t="shared" si="38"/>
        <v>6</v>
      </c>
    </row>
    <row r="762" spans="2:12" x14ac:dyDescent="0.25">
      <c r="B762" s="149" t="str">
        <f t="shared" si="35"/>
        <v>4GAGLIARDI</v>
      </c>
      <c r="C762" s="64" t="s">
        <v>1408</v>
      </c>
      <c r="D762" s="64" t="s">
        <v>206</v>
      </c>
      <c r="E762" s="64" t="s">
        <v>526</v>
      </c>
      <c r="F762" s="350">
        <v>34084</v>
      </c>
      <c r="G762" s="351">
        <v>71</v>
      </c>
      <c r="H762" s="351">
        <v>4</v>
      </c>
      <c r="I762" s="150">
        <f t="shared" si="36"/>
        <v>0</v>
      </c>
      <c r="J762" s="150">
        <f t="shared" si="37"/>
        <v>0</v>
      </c>
      <c r="K762" s="151">
        <v>0</v>
      </c>
      <c r="L762" s="150">
        <f t="shared" si="38"/>
        <v>4</v>
      </c>
    </row>
    <row r="763" spans="2:12" x14ac:dyDescent="0.25">
      <c r="B763" s="149" t="str">
        <f t="shared" si="35"/>
        <v>5GAILLARD</v>
      </c>
      <c r="C763" s="64" t="s">
        <v>890</v>
      </c>
      <c r="D763" s="64" t="s">
        <v>27</v>
      </c>
      <c r="E763" s="64" t="s">
        <v>516</v>
      </c>
      <c r="F763" s="350">
        <v>23380</v>
      </c>
      <c r="G763" s="351">
        <v>71</v>
      </c>
      <c r="H763" s="351">
        <v>5</v>
      </c>
      <c r="I763" s="150">
        <f t="shared" si="36"/>
        <v>0</v>
      </c>
      <c r="J763" s="150">
        <f t="shared" si="37"/>
        <v>0</v>
      </c>
      <c r="K763" s="151">
        <v>0</v>
      </c>
      <c r="L763" s="150">
        <f t="shared" si="38"/>
        <v>5</v>
      </c>
    </row>
    <row r="764" spans="2:12" x14ac:dyDescent="0.25">
      <c r="B764" s="149" t="str">
        <f t="shared" si="35"/>
        <v>2GALBARD</v>
      </c>
      <c r="C764" s="64" t="s">
        <v>891</v>
      </c>
      <c r="D764" s="64" t="s">
        <v>113</v>
      </c>
      <c r="E764" s="64" t="s">
        <v>532</v>
      </c>
      <c r="F764" s="350">
        <v>29563</v>
      </c>
      <c r="G764" s="351">
        <v>71</v>
      </c>
      <c r="H764" s="351">
        <v>2</v>
      </c>
      <c r="I764" s="150">
        <f t="shared" si="36"/>
        <v>0</v>
      </c>
      <c r="J764" s="150">
        <f t="shared" si="37"/>
        <v>0</v>
      </c>
      <c r="K764" s="151">
        <v>0</v>
      </c>
      <c r="L764" s="150">
        <f t="shared" si="38"/>
        <v>2</v>
      </c>
    </row>
    <row r="765" spans="2:12" x14ac:dyDescent="0.25">
      <c r="B765" s="149" t="str">
        <f t="shared" si="35"/>
        <v>5GALLAND</v>
      </c>
      <c r="C765" s="64" t="s">
        <v>892</v>
      </c>
      <c r="D765" s="64" t="s">
        <v>190</v>
      </c>
      <c r="E765" s="64" t="s">
        <v>523</v>
      </c>
      <c r="F765" s="350">
        <v>19252</v>
      </c>
      <c r="G765" s="351">
        <v>71</v>
      </c>
      <c r="H765" s="351">
        <v>5</v>
      </c>
      <c r="I765" s="150">
        <f t="shared" si="36"/>
        <v>0</v>
      </c>
      <c r="J765" s="150">
        <f t="shared" si="37"/>
        <v>0</v>
      </c>
      <c r="K765" s="151">
        <v>0</v>
      </c>
      <c r="L765" s="150">
        <f t="shared" si="38"/>
        <v>5</v>
      </c>
    </row>
    <row r="766" spans="2:12" x14ac:dyDescent="0.25">
      <c r="B766" s="149" t="str">
        <f t="shared" si="35"/>
        <v>3GALLET</v>
      </c>
      <c r="C766" s="64" t="s">
        <v>893</v>
      </c>
      <c r="D766" s="64" t="s">
        <v>143</v>
      </c>
      <c r="E766" s="64" t="s">
        <v>531</v>
      </c>
      <c r="F766" s="350">
        <v>21912</v>
      </c>
      <c r="G766" s="351">
        <v>71</v>
      </c>
      <c r="H766" s="351">
        <v>3</v>
      </c>
      <c r="I766" s="150">
        <f t="shared" si="36"/>
        <v>0</v>
      </c>
      <c r="J766" s="150">
        <f t="shared" si="37"/>
        <v>0</v>
      </c>
      <c r="K766" s="151">
        <v>0</v>
      </c>
      <c r="L766" s="150">
        <f t="shared" si="38"/>
        <v>3</v>
      </c>
    </row>
    <row r="767" spans="2:12" x14ac:dyDescent="0.25">
      <c r="B767" s="149" t="str">
        <f t="shared" si="35"/>
        <v>4GALLINI</v>
      </c>
      <c r="C767" s="64" t="s">
        <v>894</v>
      </c>
      <c r="D767" s="64" t="s">
        <v>175</v>
      </c>
      <c r="E767" s="64" t="s">
        <v>523</v>
      </c>
      <c r="F767" s="350">
        <v>20640</v>
      </c>
      <c r="G767" s="351">
        <v>71</v>
      </c>
      <c r="H767" s="351">
        <v>4</v>
      </c>
      <c r="I767" s="150">
        <f t="shared" si="36"/>
        <v>0</v>
      </c>
      <c r="J767" s="150">
        <f t="shared" si="37"/>
        <v>0</v>
      </c>
      <c r="K767" s="151">
        <v>0</v>
      </c>
      <c r="L767" s="150">
        <f t="shared" si="38"/>
        <v>4</v>
      </c>
    </row>
    <row r="768" spans="2:12" x14ac:dyDescent="0.25">
      <c r="B768" s="149" t="str">
        <f t="shared" si="35"/>
        <v>5GANDRE</v>
      </c>
      <c r="C768" s="64" t="s">
        <v>895</v>
      </c>
      <c r="D768" s="64" t="s">
        <v>158</v>
      </c>
      <c r="E768" s="64" t="s">
        <v>523</v>
      </c>
      <c r="F768" s="350">
        <v>20236</v>
      </c>
      <c r="G768" s="351">
        <v>71</v>
      </c>
      <c r="H768" s="351">
        <v>5</v>
      </c>
      <c r="I768" s="150">
        <f t="shared" si="36"/>
        <v>0</v>
      </c>
      <c r="J768" s="150">
        <f t="shared" si="37"/>
        <v>0</v>
      </c>
      <c r="K768" s="151">
        <v>0</v>
      </c>
      <c r="L768" s="150">
        <f t="shared" si="38"/>
        <v>5</v>
      </c>
    </row>
    <row r="769" spans="2:12" x14ac:dyDescent="0.25">
      <c r="B769" s="149" t="str">
        <f t="shared" si="35"/>
        <v>4GANDRE</v>
      </c>
      <c r="C769" s="64" t="s">
        <v>895</v>
      </c>
      <c r="D769" s="64" t="s">
        <v>37</v>
      </c>
      <c r="E769" s="64" t="s">
        <v>526</v>
      </c>
      <c r="F769" s="350">
        <v>27299</v>
      </c>
      <c r="G769" s="351">
        <v>71</v>
      </c>
      <c r="H769" s="351">
        <v>4</v>
      </c>
      <c r="I769" s="150">
        <f t="shared" si="36"/>
        <v>0</v>
      </c>
      <c r="J769" s="150">
        <f t="shared" si="37"/>
        <v>0</v>
      </c>
      <c r="K769" s="151">
        <v>0</v>
      </c>
      <c r="L769" s="150">
        <f t="shared" si="38"/>
        <v>4</v>
      </c>
    </row>
    <row r="770" spans="2:12" x14ac:dyDescent="0.25">
      <c r="B770" s="149" t="str">
        <f t="shared" si="35"/>
        <v>4GARCIA</v>
      </c>
      <c r="C770" s="64" t="s">
        <v>896</v>
      </c>
      <c r="D770" s="64" t="s">
        <v>897</v>
      </c>
      <c r="E770" s="64" t="s">
        <v>538</v>
      </c>
      <c r="F770" s="350">
        <v>24987</v>
      </c>
      <c r="G770" s="351">
        <v>71</v>
      </c>
      <c r="H770" s="351">
        <v>4</v>
      </c>
      <c r="I770" s="150">
        <f t="shared" si="36"/>
        <v>0</v>
      </c>
      <c r="J770" s="150">
        <f t="shared" si="37"/>
        <v>0</v>
      </c>
      <c r="K770" s="151">
        <v>0</v>
      </c>
      <c r="L770" s="150">
        <f t="shared" si="38"/>
        <v>4</v>
      </c>
    </row>
    <row r="771" spans="2:12" x14ac:dyDescent="0.25">
      <c r="B771" s="149" t="str">
        <f t="shared" si="35"/>
        <v>2GATEFIN</v>
      </c>
      <c r="C771" s="64" t="s">
        <v>898</v>
      </c>
      <c r="D771" s="64" t="s">
        <v>424</v>
      </c>
      <c r="E771" s="64" t="s">
        <v>519</v>
      </c>
      <c r="F771" s="350">
        <v>30167</v>
      </c>
      <c r="G771" s="351">
        <v>71</v>
      </c>
      <c r="H771" s="351">
        <v>2</v>
      </c>
      <c r="I771" s="150">
        <f t="shared" si="36"/>
        <v>0</v>
      </c>
      <c r="J771" s="150">
        <f t="shared" si="37"/>
        <v>0</v>
      </c>
      <c r="K771" s="151">
        <v>0</v>
      </c>
      <c r="L771" s="150">
        <f t="shared" si="38"/>
        <v>2</v>
      </c>
    </row>
    <row r="772" spans="2:12" x14ac:dyDescent="0.25">
      <c r="B772" s="149" t="str">
        <f t="shared" si="35"/>
        <v>2GAUDILLIERE</v>
      </c>
      <c r="C772" s="64" t="s">
        <v>899</v>
      </c>
      <c r="D772" s="64" t="s">
        <v>634</v>
      </c>
      <c r="E772" s="64" t="s">
        <v>533</v>
      </c>
      <c r="F772" s="350">
        <v>32511</v>
      </c>
      <c r="G772" s="351">
        <v>71</v>
      </c>
      <c r="H772" s="351">
        <v>2</v>
      </c>
      <c r="I772" s="150">
        <f t="shared" si="36"/>
        <v>0</v>
      </c>
      <c r="J772" s="150">
        <f t="shared" si="37"/>
        <v>0</v>
      </c>
      <c r="K772" s="151">
        <v>0</v>
      </c>
      <c r="L772" s="150">
        <f t="shared" si="38"/>
        <v>2</v>
      </c>
    </row>
    <row r="773" spans="2:12" x14ac:dyDescent="0.25">
      <c r="B773" s="149" t="str">
        <f t="shared" si="35"/>
        <v>5GAUDILLIERE</v>
      </c>
      <c r="C773" s="64" t="s">
        <v>899</v>
      </c>
      <c r="D773" s="64" t="s">
        <v>21</v>
      </c>
      <c r="E773" s="64" t="s">
        <v>533</v>
      </c>
      <c r="F773" s="350">
        <v>20820</v>
      </c>
      <c r="G773" s="351">
        <v>71</v>
      </c>
      <c r="H773" s="351">
        <v>5</v>
      </c>
      <c r="I773" s="150">
        <f t="shared" si="36"/>
        <v>0</v>
      </c>
      <c r="J773" s="150">
        <f t="shared" si="37"/>
        <v>0</v>
      </c>
      <c r="K773" s="151">
        <v>0</v>
      </c>
      <c r="L773" s="150">
        <f t="shared" si="38"/>
        <v>5</v>
      </c>
    </row>
    <row r="774" spans="2:12" x14ac:dyDescent="0.25">
      <c r="B774" s="149" t="str">
        <f t="shared" si="35"/>
        <v>5GAUTHERON</v>
      </c>
      <c r="C774" s="64" t="s">
        <v>901</v>
      </c>
      <c r="D774" s="64" t="s">
        <v>138</v>
      </c>
      <c r="E774" s="64" t="s">
        <v>516</v>
      </c>
      <c r="F774" s="350">
        <v>21379</v>
      </c>
      <c r="G774" s="351">
        <v>71</v>
      </c>
      <c r="H774" s="351">
        <v>5</v>
      </c>
      <c r="I774" s="150">
        <f t="shared" si="36"/>
        <v>0</v>
      </c>
      <c r="J774" s="150">
        <f t="shared" si="37"/>
        <v>0</v>
      </c>
      <c r="K774" s="151">
        <v>0</v>
      </c>
      <c r="L774" s="150">
        <f t="shared" si="38"/>
        <v>5</v>
      </c>
    </row>
    <row r="775" spans="2:12" x14ac:dyDescent="0.25">
      <c r="B775" s="149" t="str">
        <f t="shared" si="35"/>
        <v>6GAUTHERON</v>
      </c>
      <c r="C775" s="64" t="s">
        <v>901</v>
      </c>
      <c r="D775" s="64" t="s">
        <v>730</v>
      </c>
      <c r="E775" s="64" t="s">
        <v>523</v>
      </c>
      <c r="F775" s="350">
        <v>20682</v>
      </c>
      <c r="G775" s="351">
        <v>71</v>
      </c>
      <c r="H775" s="351">
        <v>6</v>
      </c>
      <c r="I775" s="150">
        <f t="shared" si="36"/>
        <v>0</v>
      </c>
      <c r="J775" s="150">
        <f t="shared" si="37"/>
        <v>0</v>
      </c>
      <c r="K775" s="151">
        <v>0</v>
      </c>
      <c r="L775" s="150">
        <f t="shared" si="38"/>
        <v>6</v>
      </c>
    </row>
    <row r="776" spans="2:12" x14ac:dyDescent="0.25">
      <c r="B776" s="149" t="str">
        <f t="shared" si="35"/>
        <v>6GAUTHIER</v>
      </c>
      <c r="C776" s="64" t="s">
        <v>217</v>
      </c>
      <c r="D776" s="64" t="s">
        <v>26</v>
      </c>
      <c r="E776" s="64" t="s">
        <v>533</v>
      </c>
      <c r="F776" s="350">
        <v>22546</v>
      </c>
      <c r="G776" s="351">
        <v>71</v>
      </c>
      <c r="H776" s="351">
        <v>6</v>
      </c>
      <c r="I776" s="150">
        <f t="shared" si="36"/>
        <v>0</v>
      </c>
      <c r="J776" s="150">
        <f t="shared" si="37"/>
        <v>0</v>
      </c>
      <c r="K776" s="151">
        <v>0</v>
      </c>
      <c r="L776" s="150">
        <f t="shared" si="38"/>
        <v>6</v>
      </c>
    </row>
    <row r="777" spans="2:12" x14ac:dyDescent="0.25">
      <c r="B777" s="149" t="str">
        <f t="shared" si="35"/>
        <v>2GAUTHIER</v>
      </c>
      <c r="C777" s="64" t="s">
        <v>217</v>
      </c>
      <c r="D777" s="64" t="s">
        <v>759</v>
      </c>
      <c r="E777" s="64" t="s">
        <v>539</v>
      </c>
      <c r="F777" s="350">
        <v>25618</v>
      </c>
      <c r="G777" s="351">
        <v>71</v>
      </c>
      <c r="H777" s="351">
        <v>2</v>
      </c>
      <c r="I777" s="150">
        <f t="shared" si="36"/>
        <v>0</v>
      </c>
      <c r="J777" s="150">
        <f t="shared" si="37"/>
        <v>0</v>
      </c>
      <c r="K777" s="151">
        <v>0</v>
      </c>
      <c r="L777" s="150">
        <f t="shared" si="38"/>
        <v>2</v>
      </c>
    </row>
    <row r="778" spans="2:12" x14ac:dyDescent="0.25">
      <c r="B778" s="149" t="str">
        <f t="shared" si="35"/>
        <v>4GELIN</v>
      </c>
      <c r="C778" s="64" t="s">
        <v>903</v>
      </c>
      <c r="D778" s="64" t="s">
        <v>44</v>
      </c>
      <c r="E778" s="64" t="s">
        <v>533</v>
      </c>
      <c r="F778" s="350">
        <v>31014</v>
      </c>
      <c r="G778" s="351">
        <v>71</v>
      </c>
      <c r="H778" s="351">
        <v>4</v>
      </c>
      <c r="I778" s="150">
        <f t="shared" si="36"/>
        <v>0</v>
      </c>
      <c r="J778" s="150">
        <f t="shared" si="37"/>
        <v>0</v>
      </c>
      <c r="K778" s="151">
        <v>0</v>
      </c>
      <c r="L778" s="150">
        <f t="shared" si="38"/>
        <v>4</v>
      </c>
    </row>
    <row r="779" spans="2:12" x14ac:dyDescent="0.25">
      <c r="B779" s="149" t="str">
        <f t="shared" si="35"/>
        <v>7GELIN</v>
      </c>
      <c r="C779" s="64" t="s">
        <v>903</v>
      </c>
      <c r="D779" s="64" t="s">
        <v>904</v>
      </c>
      <c r="E779" s="64" t="s">
        <v>519</v>
      </c>
      <c r="F779" s="350">
        <v>36519</v>
      </c>
      <c r="G779" s="351">
        <v>71</v>
      </c>
      <c r="H779" s="351" t="s">
        <v>4</v>
      </c>
      <c r="I779" s="150">
        <f t="shared" si="36"/>
        <v>0</v>
      </c>
      <c r="J779" s="150" t="str">
        <f t="shared" si="37"/>
        <v>M</v>
      </c>
      <c r="K779" s="151">
        <v>0</v>
      </c>
      <c r="L779" s="150">
        <f t="shared" si="38"/>
        <v>7</v>
      </c>
    </row>
    <row r="780" spans="2:12" x14ac:dyDescent="0.25">
      <c r="B780" s="149" t="str">
        <f t="shared" si="35"/>
        <v>3GENDRE</v>
      </c>
      <c r="C780" s="64" t="s">
        <v>905</v>
      </c>
      <c r="D780" s="64" t="s">
        <v>172</v>
      </c>
      <c r="E780" s="64" t="s">
        <v>528</v>
      </c>
      <c r="F780" s="350">
        <v>27653</v>
      </c>
      <c r="G780" s="351">
        <v>71</v>
      </c>
      <c r="H780" s="351">
        <v>3</v>
      </c>
      <c r="I780" s="150">
        <f t="shared" si="36"/>
        <v>0</v>
      </c>
      <c r="J780" s="150">
        <f t="shared" si="37"/>
        <v>0</v>
      </c>
      <c r="K780" s="151">
        <v>0</v>
      </c>
      <c r="L780" s="150">
        <f t="shared" si="38"/>
        <v>3</v>
      </c>
    </row>
    <row r="781" spans="2:12" x14ac:dyDescent="0.25">
      <c r="B781" s="149" t="str">
        <f t="shared" si="35"/>
        <v>6GENELOT</v>
      </c>
      <c r="C781" s="64" t="s">
        <v>906</v>
      </c>
      <c r="D781" s="64" t="s">
        <v>81</v>
      </c>
      <c r="E781" s="64" t="s">
        <v>538</v>
      </c>
      <c r="F781" s="350">
        <v>18821</v>
      </c>
      <c r="G781" s="351">
        <v>71</v>
      </c>
      <c r="H781" s="351">
        <v>6</v>
      </c>
      <c r="I781" s="150">
        <f t="shared" si="36"/>
        <v>0</v>
      </c>
      <c r="J781" s="150">
        <f t="shared" si="37"/>
        <v>0</v>
      </c>
      <c r="K781" s="151">
        <v>0</v>
      </c>
      <c r="L781" s="150">
        <f t="shared" si="38"/>
        <v>6</v>
      </c>
    </row>
    <row r="782" spans="2:12" x14ac:dyDescent="0.25">
      <c r="B782" s="149" t="str">
        <f t="shared" si="35"/>
        <v>5GENETIER</v>
      </c>
      <c r="C782" s="64" t="s">
        <v>907</v>
      </c>
      <c r="D782" s="64" t="s">
        <v>61</v>
      </c>
      <c r="E782" s="64" t="s">
        <v>527</v>
      </c>
      <c r="F782" s="350">
        <v>26125</v>
      </c>
      <c r="G782" s="351">
        <v>71</v>
      </c>
      <c r="H782" s="351">
        <v>5</v>
      </c>
      <c r="I782" s="150">
        <f t="shared" si="36"/>
        <v>0</v>
      </c>
      <c r="J782" s="150">
        <f t="shared" si="37"/>
        <v>0</v>
      </c>
      <c r="K782" s="151">
        <v>0</v>
      </c>
      <c r="L782" s="150">
        <f t="shared" si="38"/>
        <v>5</v>
      </c>
    </row>
    <row r="783" spans="2:12" x14ac:dyDescent="0.25">
      <c r="B783" s="149" t="str">
        <f t="shared" si="35"/>
        <v>7GENETIER</v>
      </c>
      <c r="C783" s="64" t="s">
        <v>907</v>
      </c>
      <c r="D783" s="64" t="s">
        <v>881</v>
      </c>
      <c r="E783" s="64" t="s">
        <v>527</v>
      </c>
      <c r="F783" s="350">
        <v>36292</v>
      </c>
      <c r="G783" s="351">
        <v>71</v>
      </c>
      <c r="H783" s="351" t="s">
        <v>4</v>
      </c>
      <c r="I783" s="150">
        <f t="shared" si="36"/>
        <v>0</v>
      </c>
      <c r="J783" s="150" t="str">
        <f t="shared" si="37"/>
        <v>M</v>
      </c>
      <c r="K783" s="151">
        <v>0</v>
      </c>
      <c r="L783" s="150">
        <f t="shared" si="38"/>
        <v>7</v>
      </c>
    </row>
    <row r="784" spans="2:12" x14ac:dyDescent="0.25">
      <c r="B784" s="149" t="str">
        <f t="shared" si="35"/>
        <v>4GEOFFROY</v>
      </c>
      <c r="C784" s="64" t="s">
        <v>908</v>
      </c>
      <c r="D784" s="64" t="s">
        <v>202</v>
      </c>
      <c r="E784" s="64" t="s">
        <v>516</v>
      </c>
      <c r="F784" s="350">
        <v>19731</v>
      </c>
      <c r="G784" s="351">
        <v>71</v>
      </c>
      <c r="H784" s="351">
        <v>4</v>
      </c>
      <c r="I784" s="150">
        <f t="shared" si="36"/>
        <v>0</v>
      </c>
      <c r="J784" s="150">
        <f t="shared" si="37"/>
        <v>0</v>
      </c>
      <c r="K784" s="151">
        <v>0</v>
      </c>
      <c r="L784" s="150">
        <f t="shared" si="38"/>
        <v>4</v>
      </c>
    </row>
    <row r="785" spans="2:12" x14ac:dyDescent="0.25">
      <c r="B785" s="149" t="str">
        <f t="shared" ref="B785:B848" si="39">CONCATENATE(L785,C785)</f>
        <v>6GERLAUD</v>
      </c>
      <c r="C785" s="64" t="s">
        <v>909</v>
      </c>
      <c r="D785" s="64" t="s">
        <v>166</v>
      </c>
      <c r="E785" s="64" t="s">
        <v>516</v>
      </c>
      <c r="F785" s="350">
        <v>17034</v>
      </c>
      <c r="G785" s="351">
        <v>71</v>
      </c>
      <c r="H785" s="351">
        <v>6</v>
      </c>
      <c r="I785" s="150">
        <f t="shared" ref="I785:I848" si="40">IF(H785="F","F",0)</f>
        <v>0</v>
      </c>
      <c r="J785" s="150">
        <f t="shared" ref="J785:J848" si="41">IF(H785="M","M",0)</f>
        <v>0</v>
      </c>
      <c r="K785" s="151">
        <v>0</v>
      </c>
      <c r="L785" s="150">
        <f t="shared" ref="L785:L848" si="42">IF(H785=1,2,IF(H785="F",7,IF(H785="M",7,H785)))</f>
        <v>6</v>
      </c>
    </row>
    <row r="786" spans="2:12" x14ac:dyDescent="0.25">
      <c r="B786" s="149" t="str">
        <f t="shared" si="39"/>
        <v>5GERRITSEN</v>
      </c>
      <c r="C786" s="64" t="s">
        <v>910</v>
      </c>
      <c r="D786" s="64" t="s">
        <v>911</v>
      </c>
      <c r="E786" s="64" t="s">
        <v>521</v>
      </c>
      <c r="F786" s="350">
        <v>18787</v>
      </c>
      <c r="G786" s="351">
        <v>71</v>
      </c>
      <c r="H786" s="351">
        <v>5</v>
      </c>
      <c r="I786" s="150">
        <f t="shared" si="40"/>
        <v>0</v>
      </c>
      <c r="J786" s="150">
        <f t="shared" si="41"/>
        <v>0</v>
      </c>
      <c r="K786" s="151">
        <v>0</v>
      </c>
      <c r="L786" s="150">
        <f t="shared" si="42"/>
        <v>5</v>
      </c>
    </row>
    <row r="787" spans="2:12" x14ac:dyDescent="0.25">
      <c r="B787" s="149" t="str">
        <f t="shared" si="39"/>
        <v>2GIBERT</v>
      </c>
      <c r="C787" s="64" t="s">
        <v>224</v>
      </c>
      <c r="D787" s="64" t="s">
        <v>44</v>
      </c>
      <c r="E787" s="64" t="s">
        <v>520</v>
      </c>
      <c r="F787" s="350">
        <v>31001</v>
      </c>
      <c r="G787" s="351">
        <v>71</v>
      </c>
      <c r="H787" s="351">
        <v>2</v>
      </c>
      <c r="I787" s="150">
        <f t="shared" si="40"/>
        <v>0</v>
      </c>
      <c r="J787" s="150">
        <f t="shared" si="41"/>
        <v>0</v>
      </c>
      <c r="K787" s="151">
        <v>0</v>
      </c>
      <c r="L787" s="150">
        <f t="shared" si="42"/>
        <v>2</v>
      </c>
    </row>
    <row r="788" spans="2:12" x14ac:dyDescent="0.25">
      <c r="B788" s="149" t="str">
        <f t="shared" si="39"/>
        <v>4GIBERT</v>
      </c>
      <c r="C788" s="64" t="s">
        <v>224</v>
      </c>
      <c r="D788" s="64" t="s">
        <v>117</v>
      </c>
      <c r="E788" s="64" t="s">
        <v>522</v>
      </c>
      <c r="F788" s="350">
        <v>19002</v>
      </c>
      <c r="G788" s="351">
        <v>71</v>
      </c>
      <c r="H788" s="351">
        <v>4</v>
      </c>
      <c r="I788" s="150">
        <f t="shared" si="40"/>
        <v>0</v>
      </c>
      <c r="J788" s="150">
        <f t="shared" si="41"/>
        <v>0</v>
      </c>
      <c r="K788" s="151">
        <v>0</v>
      </c>
      <c r="L788" s="150">
        <f t="shared" si="42"/>
        <v>4</v>
      </c>
    </row>
    <row r="789" spans="2:12" x14ac:dyDescent="0.25">
      <c r="B789" s="149" t="str">
        <f t="shared" si="39"/>
        <v>4GIEN</v>
      </c>
      <c r="C789" s="64" t="s">
        <v>912</v>
      </c>
      <c r="D789" s="64" t="s">
        <v>95</v>
      </c>
      <c r="E789" s="64" t="s">
        <v>520</v>
      </c>
      <c r="F789" s="350">
        <v>22101</v>
      </c>
      <c r="G789" s="351">
        <v>71</v>
      </c>
      <c r="H789" s="351">
        <v>4</v>
      </c>
      <c r="I789" s="150">
        <f t="shared" si="40"/>
        <v>0</v>
      </c>
      <c r="J789" s="150">
        <f t="shared" si="41"/>
        <v>0</v>
      </c>
      <c r="K789" s="151">
        <v>0</v>
      </c>
      <c r="L789" s="150">
        <f t="shared" si="42"/>
        <v>4</v>
      </c>
    </row>
    <row r="790" spans="2:12" x14ac:dyDescent="0.25">
      <c r="B790" s="149" t="str">
        <f t="shared" si="39"/>
        <v>4GIEN</v>
      </c>
      <c r="C790" s="64" t="s">
        <v>912</v>
      </c>
      <c r="D790" s="64" t="s">
        <v>913</v>
      </c>
      <c r="E790" s="64" t="s">
        <v>520</v>
      </c>
      <c r="F790" s="350">
        <v>32746</v>
      </c>
      <c r="G790" s="351">
        <v>71</v>
      </c>
      <c r="H790" s="351">
        <v>4</v>
      </c>
      <c r="I790" s="150">
        <f t="shared" si="40"/>
        <v>0</v>
      </c>
      <c r="J790" s="150">
        <f t="shared" si="41"/>
        <v>0</v>
      </c>
      <c r="K790" s="151">
        <v>0</v>
      </c>
      <c r="L790" s="150">
        <f t="shared" si="42"/>
        <v>4</v>
      </c>
    </row>
    <row r="791" spans="2:12" x14ac:dyDescent="0.25">
      <c r="B791" s="149" t="str">
        <f t="shared" si="39"/>
        <v>2GILARES</v>
      </c>
      <c r="C791" s="64" t="s">
        <v>914</v>
      </c>
      <c r="D791" s="64" t="s">
        <v>107</v>
      </c>
      <c r="E791" s="64" t="s">
        <v>537</v>
      </c>
      <c r="F791" s="350">
        <v>26062</v>
      </c>
      <c r="G791" s="351">
        <v>71</v>
      </c>
      <c r="H791" s="351">
        <v>2</v>
      </c>
      <c r="I791" s="150">
        <f t="shared" si="40"/>
        <v>0</v>
      </c>
      <c r="J791" s="150">
        <f t="shared" si="41"/>
        <v>0</v>
      </c>
      <c r="K791" s="151">
        <v>0</v>
      </c>
      <c r="L791" s="150">
        <f t="shared" si="42"/>
        <v>2</v>
      </c>
    </row>
    <row r="792" spans="2:12" x14ac:dyDescent="0.25">
      <c r="B792" s="149" t="str">
        <f t="shared" si="39"/>
        <v>4GILLOT</v>
      </c>
      <c r="C792" s="64" t="s">
        <v>915</v>
      </c>
      <c r="D792" s="64" t="s">
        <v>241</v>
      </c>
      <c r="E792" s="64" t="s">
        <v>543</v>
      </c>
      <c r="F792" s="350">
        <v>17343</v>
      </c>
      <c r="G792" s="351">
        <v>71</v>
      </c>
      <c r="H792" s="351">
        <v>4</v>
      </c>
      <c r="I792" s="150">
        <f t="shared" si="40"/>
        <v>0</v>
      </c>
      <c r="J792" s="150">
        <f t="shared" si="41"/>
        <v>0</v>
      </c>
      <c r="K792" s="151">
        <v>0</v>
      </c>
      <c r="L792" s="150">
        <f t="shared" si="42"/>
        <v>4</v>
      </c>
    </row>
    <row r="793" spans="2:12" x14ac:dyDescent="0.25">
      <c r="B793" s="149" t="str">
        <f t="shared" si="39"/>
        <v>4GIORGIONE</v>
      </c>
      <c r="C793" s="64" t="s">
        <v>917</v>
      </c>
      <c r="D793" s="64" t="s">
        <v>146</v>
      </c>
      <c r="E793" s="64" t="s">
        <v>532</v>
      </c>
      <c r="F793" s="350">
        <v>25748</v>
      </c>
      <c r="G793" s="351">
        <v>71</v>
      </c>
      <c r="H793" s="351">
        <v>4</v>
      </c>
      <c r="I793" s="150">
        <f t="shared" si="40"/>
        <v>0</v>
      </c>
      <c r="J793" s="150">
        <f t="shared" si="41"/>
        <v>0</v>
      </c>
      <c r="K793" s="151">
        <v>0</v>
      </c>
      <c r="L793" s="150">
        <f t="shared" si="42"/>
        <v>4</v>
      </c>
    </row>
    <row r="794" spans="2:12" x14ac:dyDescent="0.25">
      <c r="B794" s="149" t="str">
        <f t="shared" si="39"/>
        <v>5GIRARD</v>
      </c>
      <c r="C794" s="64" t="s">
        <v>918</v>
      </c>
      <c r="D794" s="64" t="s">
        <v>139</v>
      </c>
      <c r="E794" s="64" t="s">
        <v>529</v>
      </c>
      <c r="F794" s="350">
        <v>18391</v>
      </c>
      <c r="G794" s="351">
        <v>71</v>
      </c>
      <c r="H794" s="351">
        <v>5</v>
      </c>
      <c r="I794" s="150">
        <f t="shared" si="40"/>
        <v>0</v>
      </c>
      <c r="J794" s="150">
        <f t="shared" si="41"/>
        <v>0</v>
      </c>
      <c r="K794" s="151">
        <v>0</v>
      </c>
      <c r="L794" s="150">
        <f t="shared" si="42"/>
        <v>5</v>
      </c>
    </row>
    <row r="795" spans="2:12" x14ac:dyDescent="0.25">
      <c r="B795" s="149" t="str">
        <f t="shared" si="39"/>
        <v>3GIRARDON</v>
      </c>
      <c r="C795" s="64" t="s">
        <v>919</v>
      </c>
      <c r="D795" s="64" t="s">
        <v>730</v>
      </c>
      <c r="E795" s="64" t="s">
        <v>521</v>
      </c>
      <c r="F795" s="350">
        <v>25052</v>
      </c>
      <c r="G795" s="351">
        <v>71</v>
      </c>
      <c r="H795" s="351">
        <v>3</v>
      </c>
      <c r="I795" s="150">
        <f t="shared" si="40"/>
        <v>0</v>
      </c>
      <c r="J795" s="150">
        <f t="shared" si="41"/>
        <v>0</v>
      </c>
      <c r="K795" s="151">
        <v>0</v>
      </c>
      <c r="L795" s="150">
        <f t="shared" si="42"/>
        <v>3</v>
      </c>
    </row>
    <row r="796" spans="2:12" x14ac:dyDescent="0.25">
      <c r="B796" s="149" t="str">
        <f t="shared" si="39"/>
        <v>5GIRARDON</v>
      </c>
      <c r="C796" s="64" t="s">
        <v>919</v>
      </c>
      <c r="D796" s="64" t="s">
        <v>920</v>
      </c>
      <c r="E796" s="64" t="s">
        <v>521</v>
      </c>
      <c r="F796" s="350">
        <v>36125</v>
      </c>
      <c r="G796" s="351">
        <v>71</v>
      </c>
      <c r="H796" s="351">
        <v>5</v>
      </c>
      <c r="I796" s="150">
        <f t="shared" si="40"/>
        <v>0</v>
      </c>
      <c r="J796" s="150">
        <f t="shared" si="41"/>
        <v>0</v>
      </c>
      <c r="K796" s="151">
        <v>0</v>
      </c>
      <c r="L796" s="150">
        <f t="shared" si="42"/>
        <v>5</v>
      </c>
    </row>
    <row r="797" spans="2:12" x14ac:dyDescent="0.25">
      <c r="B797" s="149" t="str">
        <f t="shared" si="39"/>
        <v>6GIROT</v>
      </c>
      <c r="C797" s="64" t="s">
        <v>921</v>
      </c>
      <c r="D797" s="64" t="s">
        <v>139</v>
      </c>
      <c r="E797" s="64" t="s">
        <v>531</v>
      </c>
      <c r="F797" s="350">
        <v>15537</v>
      </c>
      <c r="G797" s="351">
        <v>71</v>
      </c>
      <c r="H797" s="351">
        <v>6</v>
      </c>
      <c r="I797" s="150">
        <f t="shared" si="40"/>
        <v>0</v>
      </c>
      <c r="J797" s="150">
        <f t="shared" si="41"/>
        <v>0</v>
      </c>
      <c r="K797" s="151">
        <v>0</v>
      </c>
      <c r="L797" s="150">
        <f t="shared" si="42"/>
        <v>6</v>
      </c>
    </row>
    <row r="798" spans="2:12" x14ac:dyDescent="0.25">
      <c r="B798" s="149" t="str">
        <f t="shared" si="39"/>
        <v>7GIROT</v>
      </c>
      <c r="C798" s="64" t="s">
        <v>921</v>
      </c>
      <c r="D798" s="64" t="s">
        <v>922</v>
      </c>
      <c r="E798" s="64" t="s">
        <v>531</v>
      </c>
      <c r="F798" s="350">
        <v>16314</v>
      </c>
      <c r="G798" s="351">
        <v>71</v>
      </c>
      <c r="H798" s="351" t="s">
        <v>14</v>
      </c>
      <c r="I798" s="150" t="str">
        <f t="shared" si="40"/>
        <v>F</v>
      </c>
      <c r="J798" s="150">
        <f t="shared" si="41"/>
        <v>0</v>
      </c>
      <c r="K798" s="151">
        <v>0</v>
      </c>
      <c r="L798" s="150">
        <f t="shared" si="42"/>
        <v>7</v>
      </c>
    </row>
    <row r="799" spans="2:12" x14ac:dyDescent="0.25">
      <c r="B799" s="149" t="str">
        <f t="shared" si="39"/>
        <v>6GIVRY</v>
      </c>
      <c r="C799" s="64" t="s">
        <v>923</v>
      </c>
      <c r="D799" s="64" t="s">
        <v>166</v>
      </c>
      <c r="E799" s="64" t="s">
        <v>519</v>
      </c>
      <c r="F799" s="350">
        <v>17536</v>
      </c>
      <c r="G799" s="351">
        <v>71</v>
      </c>
      <c r="H799" s="351">
        <v>6</v>
      </c>
      <c r="I799" s="150">
        <f t="shared" si="40"/>
        <v>0</v>
      </c>
      <c r="J799" s="150">
        <f t="shared" si="41"/>
        <v>0</v>
      </c>
      <c r="K799" s="151">
        <v>0</v>
      </c>
      <c r="L799" s="150">
        <f t="shared" si="42"/>
        <v>6</v>
      </c>
    </row>
    <row r="800" spans="2:12" x14ac:dyDescent="0.25">
      <c r="B800" s="149" t="str">
        <f t="shared" si="39"/>
        <v>4GONNEAUD</v>
      </c>
      <c r="C800" s="64" t="s">
        <v>924</v>
      </c>
      <c r="D800" s="64" t="s">
        <v>202</v>
      </c>
      <c r="E800" s="64" t="s">
        <v>540</v>
      </c>
      <c r="F800" s="350">
        <v>22838</v>
      </c>
      <c r="G800" s="351">
        <v>71</v>
      </c>
      <c r="H800" s="351">
        <v>4</v>
      </c>
      <c r="I800" s="150">
        <f t="shared" si="40"/>
        <v>0</v>
      </c>
      <c r="J800" s="150">
        <f t="shared" si="41"/>
        <v>0</v>
      </c>
      <c r="K800" s="151">
        <v>0</v>
      </c>
      <c r="L800" s="150">
        <f t="shared" si="42"/>
        <v>4</v>
      </c>
    </row>
    <row r="801" spans="2:12" x14ac:dyDescent="0.25">
      <c r="B801" s="149" t="str">
        <f t="shared" si="39"/>
        <v>6GOSTOMSKI</v>
      </c>
      <c r="C801" s="64" t="s">
        <v>925</v>
      </c>
      <c r="D801" s="64" t="s">
        <v>559</v>
      </c>
      <c r="E801" s="64" t="s">
        <v>516</v>
      </c>
      <c r="F801" s="350">
        <v>16824</v>
      </c>
      <c r="G801" s="351">
        <v>71</v>
      </c>
      <c r="H801" s="351">
        <v>6</v>
      </c>
      <c r="I801" s="150">
        <f t="shared" si="40"/>
        <v>0</v>
      </c>
      <c r="J801" s="150">
        <f t="shared" si="41"/>
        <v>0</v>
      </c>
      <c r="K801" s="151">
        <v>0</v>
      </c>
      <c r="L801" s="150">
        <f t="shared" si="42"/>
        <v>6</v>
      </c>
    </row>
    <row r="802" spans="2:12" x14ac:dyDescent="0.25">
      <c r="B802" s="149" t="str">
        <f t="shared" si="39"/>
        <v>2GOUARD</v>
      </c>
      <c r="C802" s="64" t="s">
        <v>926</v>
      </c>
      <c r="D802" s="64" t="s">
        <v>209</v>
      </c>
      <c r="E802" s="64" t="s">
        <v>528</v>
      </c>
      <c r="F802" s="350">
        <v>27537</v>
      </c>
      <c r="G802" s="351">
        <v>71</v>
      </c>
      <c r="H802" s="351">
        <v>2</v>
      </c>
      <c r="I802" s="150">
        <f t="shared" si="40"/>
        <v>0</v>
      </c>
      <c r="J802" s="150">
        <f t="shared" si="41"/>
        <v>0</v>
      </c>
      <c r="K802" s="151">
        <v>0</v>
      </c>
      <c r="L802" s="150">
        <f t="shared" si="42"/>
        <v>2</v>
      </c>
    </row>
    <row r="803" spans="2:12" x14ac:dyDescent="0.25">
      <c r="B803" s="149" t="str">
        <f t="shared" si="39"/>
        <v>5GOURAT</v>
      </c>
      <c r="C803" s="64" t="s">
        <v>927</v>
      </c>
      <c r="D803" s="64" t="s">
        <v>247</v>
      </c>
      <c r="E803" s="64" t="s">
        <v>516</v>
      </c>
      <c r="F803" s="350">
        <v>19808</v>
      </c>
      <c r="G803" s="351">
        <v>71</v>
      </c>
      <c r="H803" s="351">
        <v>5</v>
      </c>
      <c r="I803" s="150">
        <f t="shared" si="40"/>
        <v>0</v>
      </c>
      <c r="J803" s="150">
        <f t="shared" si="41"/>
        <v>0</v>
      </c>
      <c r="K803" s="151">
        <v>0</v>
      </c>
      <c r="L803" s="150">
        <f t="shared" si="42"/>
        <v>5</v>
      </c>
    </row>
    <row r="804" spans="2:12" x14ac:dyDescent="0.25">
      <c r="B804" s="149" t="str">
        <f t="shared" si="39"/>
        <v>2GOURGIN</v>
      </c>
      <c r="C804" s="64" t="s">
        <v>928</v>
      </c>
      <c r="D804" s="64" t="s">
        <v>929</v>
      </c>
      <c r="E804" s="64" t="s">
        <v>539</v>
      </c>
      <c r="F804" s="350">
        <v>31433</v>
      </c>
      <c r="G804" s="351">
        <v>71</v>
      </c>
      <c r="H804" s="351">
        <v>2</v>
      </c>
      <c r="I804" s="150">
        <f t="shared" si="40"/>
        <v>0</v>
      </c>
      <c r="J804" s="150">
        <f t="shared" si="41"/>
        <v>0</v>
      </c>
      <c r="K804" s="151">
        <v>0</v>
      </c>
      <c r="L804" s="150">
        <f t="shared" si="42"/>
        <v>2</v>
      </c>
    </row>
    <row r="805" spans="2:12" x14ac:dyDescent="0.25">
      <c r="B805" s="149" t="str">
        <f t="shared" si="39"/>
        <v>3GOURGIN</v>
      </c>
      <c r="C805" s="64" t="s">
        <v>928</v>
      </c>
      <c r="D805" s="64" t="s">
        <v>598</v>
      </c>
      <c r="E805" s="64" t="s">
        <v>539</v>
      </c>
      <c r="F805" s="350">
        <v>20911</v>
      </c>
      <c r="G805" s="351">
        <v>71</v>
      </c>
      <c r="H805" s="351">
        <v>3</v>
      </c>
      <c r="I805" s="150">
        <f t="shared" si="40"/>
        <v>0</v>
      </c>
      <c r="J805" s="150">
        <f t="shared" si="41"/>
        <v>0</v>
      </c>
      <c r="K805" s="151">
        <v>0</v>
      </c>
      <c r="L805" s="150">
        <f t="shared" si="42"/>
        <v>3</v>
      </c>
    </row>
    <row r="806" spans="2:12" x14ac:dyDescent="0.25">
      <c r="B806" s="149" t="str">
        <f t="shared" si="39"/>
        <v>2GRIMARD</v>
      </c>
      <c r="C806" s="64" t="s">
        <v>931</v>
      </c>
      <c r="D806" s="64" t="s">
        <v>17</v>
      </c>
      <c r="E806" s="64" t="s">
        <v>521</v>
      </c>
      <c r="F806" s="350">
        <v>25578</v>
      </c>
      <c r="G806" s="351">
        <v>71</v>
      </c>
      <c r="H806" s="351">
        <v>2</v>
      </c>
      <c r="I806" s="150">
        <f t="shared" si="40"/>
        <v>0</v>
      </c>
      <c r="J806" s="150">
        <f t="shared" si="41"/>
        <v>0</v>
      </c>
      <c r="K806" s="151">
        <v>0</v>
      </c>
      <c r="L806" s="150">
        <f t="shared" si="42"/>
        <v>2</v>
      </c>
    </row>
    <row r="807" spans="2:12" x14ac:dyDescent="0.25">
      <c r="B807" s="149" t="str">
        <f t="shared" si="39"/>
        <v>6GROS</v>
      </c>
      <c r="C807" s="64" t="s">
        <v>231</v>
      </c>
      <c r="D807" s="64" t="s">
        <v>37</v>
      </c>
      <c r="E807" s="64" t="s">
        <v>533</v>
      </c>
      <c r="F807" s="350">
        <v>29388</v>
      </c>
      <c r="G807" s="351">
        <v>71</v>
      </c>
      <c r="H807" s="351">
        <v>6</v>
      </c>
      <c r="I807" s="150">
        <f t="shared" si="40"/>
        <v>0</v>
      </c>
      <c r="J807" s="150">
        <f t="shared" si="41"/>
        <v>0</v>
      </c>
      <c r="K807" s="151">
        <v>0</v>
      </c>
      <c r="L807" s="150">
        <f t="shared" si="42"/>
        <v>6</v>
      </c>
    </row>
    <row r="808" spans="2:12" x14ac:dyDescent="0.25">
      <c r="B808" s="149" t="str">
        <f t="shared" si="39"/>
        <v>3GROS</v>
      </c>
      <c r="C808" s="64" t="s">
        <v>231</v>
      </c>
      <c r="D808" s="64" t="s">
        <v>291</v>
      </c>
      <c r="E808" s="64" t="s">
        <v>532</v>
      </c>
      <c r="F808" s="350">
        <v>32147</v>
      </c>
      <c r="G808" s="351">
        <v>71</v>
      </c>
      <c r="H808" s="351">
        <v>3</v>
      </c>
      <c r="I808" s="150">
        <f t="shared" si="40"/>
        <v>0</v>
      </c>
      <c r="J808" s="150">
        <f t="shared" si="41"/>
        <v>0</v>
      </c>
      <c r="K808" s="151">
        <v>0</v>
      </c>
      <c r="L808" s="150">
        <f t="shared" si="42"/>
        <v>3</v>
      </c>
    </row>
    <row r="809" spans="2:12" x14ac:dyDescent="0.25">
      <c r="B809" s="149" t="str">
        <f t="shared" si="39"/>
        <v>4GROS</v>
      </c>
      <c r="C809" s="64" t="s">
        <v>231</v>
      </c>
      <c r="D809" s="64" t="s">
        <v>27</v>
      </c>
      <c r="E809" s="64" t="s">
        <v>532</v>
      </c>
      <c r="F809" s="350">
        <v>22403</v>
      </c>
      <c r="G809" s="351">
        <v>71</v>
      </c>
      <c r="H809" s="351">
        <v>4</v>
      </c>
      <c r="I809" s="150">
        <f t="shared" si="40"/>
        <v>0</v>
      </c>
      <c r="J809" s="150">
        <f t="shared" si="41"/>
        <v>0</v>
      </c>
      <c r="K809" s="151">
        <v>0</v>
      </c>
      <c r="L809" s="150">
        <f t="shared" si="42"/>
        <v>4</v>
      </c>
    </row>
    <row r="810" spans="2:12" x14ac:dyDescent="0.25">
      <c r="B810" s="149" t="str">
        <f t="shared" si="39"/>
        <v>5GROSFILLEY</v>
      </c>
      <c r="C810" s="64" t="s">
        <v>932</v>
      </c>
      <c r="D810" s="64" t="s">
        <v>202</v>
      </c>
      <c r="E810" s="64" t="s">
        <v>516</v>
      </c>
      <c r="F810" s="350">
        <v>19545</v>
      </c>
      <c r="G810" s="351">
        <v>71</v>
      </c>
      <c r="H810" s="351">
        <v>5</v>
      </c>
      <c r="I810" s="150">
        <f t="shared" si="40"/>
        <v>0</v>
      </c>
      <c r="J810" s="150">
        <f t="shared" si="41"/>
        <v>0</v>
      </c>
      <c r="K810" s="151">
        <v>0</v>
      </c>
      <c r="L810" s="150">
        <f t="shared" si="42"/>
        <v>5</v>
      </c>
    </row>
    <row r="811" spans="2:12" x14ac:dyDescent="0.25">
      <c r="B811" s="149" t="str">
        <f t="shared" si="39"/>
        <v>5GUDEFIN</v>
      </c>
      <c r="C811" s="64" t="s">
        <v>933</v>
      </c>
      <c r="D811" s="64" t="s">
        <v>256</v>
      </c>
      <c r="E811" s="64" t="s">
        <v>529</v>
      </c>
      <c r="F811" s="350">
        <v>21136</v>
      </c>
      <c r="G811" s="351">
        <v>71</v>
      </c>
      <c r="H811" s="351">
        <v>5</v>
      </c>
      <c r="I811" s="150">
        <f t="shared" si="40"/>
        <v>0</v>
      </c>
      <c r="J811" s="150">
        <f t="shared" si="41"/>
        <v>0</v>
      </c>
      <c r="K811" s="151">
        <v>0</v>
      </c>
      <c r="L811" s="150">
        <f t="shared" si="42"/>
        <v>5</v>
      </c>
    </row>
    <row r="812" spans="2:12" x14ac:dyDescent="0.25">
      <c r="B812" s="149" t="str">
        <f t="shared" si="39"/>
        <v>6GUERRIN</v>
      </c>
      <c r="C812" s="64" t="s">
        <v>934</v>
      </c>
      <c r="D812" s="64" t="s">
        <v>117</v>
      </c>
      <c r="E812" s="64" t="s">
        <v>526</v>
      </c>
      <c r="F812" s="350">
        <v>20043</v>
      </c>
      <c r="G812" s="351">
        <v>71</v>
      </c>
      <c r="H812" s="351">
        <v>6</v>
      </c>
      <c r="I812" s="150">
        <f t="shared" si="40"/>
        <v>0</v>
      </c>
      <c r="J812" s="150">
        <f t="shared" si="41"/>
        <v>0</v>
      </c>
      <c r="K812" s="151">
        <v>0</v>
      </c>
      <c r="L812" s="150">
        <f t="shared" si="42"/>
        <v>6</v>
      </c>
    </row>
    <row r="813" spans="2:12" x14ac:dyDescent="0.25">
      <c r="B813" s="149" t="str">
        <f t="shared" si="39"/>
        <v>2GUICHARD</v>
      </c>
      <c r="C813" s="64" t="s">
        <v>935</v>
      </c>
      <c r="D813" s="64" t="s">
        <v>211</v>
      </c>
      <c r="E813" s="64" t="s">
        <v>541</v>
      </c>
      <c r="F813" s="350">
        <v>30593</v>
      </c>
      <c r="G813" s="351">
        <v>71</v>
      </c>
      <c r="H813" s="351">
        <v>2</v>
      </c>
      <c r="I813" s="150">
        <f t="shared" si="40"/>
        <v>0</v>
      </c>
      <c r="J813" s="150">
        <f t="shared" si="41"/>
        <v>0</v>
      </c>
      <c r="K813" s="151">
        <v>0</v>
      </c>
      <c r="L813" s="150">
        <f t="shared" si="42"/>
        <v>2</v>
      </c>
    </row>
    <row r="814" spans="2:12" x14ac:dyDescent="0.25">
      <c r="B814" s="149" t="str">
        <f t="shared" si="39"/>
        <v>4GUIGNET</v>
      </c>
      <c r="C814" s="64" t="s">
        <v>937</v>
      </c>
      <c r="D814" s="64" t="s">
        <v>18</v>
      </c>
      <c r="E814" s="64" t="s">
        <v>529</v>
      </c>
      <c r="F814" s="350">
        <v>22190</v>
      </c>
      <c r="G814" s="351">
        <v>71</v>
      </c>
      <c r="H814" s="351">
        <v>4</v>
      </c>
      <c r="I814" s="150">
        <f t="shared" si="40"/>
        <v>0</v>
      </c>
      <c r="J814" s="150">
        <f t="shared" si="41"/>
        <v>0</v>
      </c>
      <c r="K814" s="151">
        <v>0</v>
      </c>
      <c r="L814" s="150">
        <f t="shared" si="42"/>
        <v>4</v>
      </c>
    </row>
    <row r="815" spans="2:12" x14ac:dyDescent="0.25">
      <c r="B815" s="149" t="str">
        <f t="shared" si="39"/>
        <v>2GUIGUE</v>
      </c>
      <c r="C815" s="64" t="s">
        <v>938</v>
      </c>
      <c r="D815" s="64" t="s">
        <v>147</v>
      </c>
      <c r="E815" s="64" t="s">
        <v>531</v>
      </c>
      <c r="F815" s="350">
        <v>29363</v>
      </c>
      <c r="G815" s="351">
        <v>71</v>
      </c>
      <c r="H815" s="351">
        <v>2</v>
      </c>
      <c r="I815" s="150">
        <f t="shared" si="40"/>
        <v>0</v>
      </c>
      <c r="J815" s="150">
        <f t="shared" si="41"/>
        <v>0</v>
      </c>
      <c r="K815" s="151">
        <v>0</v>
      </c>
      <c r="L815" s="150">
        <f t="shared" si="42"/>
        <v>2</v>
      </c>
    </row>
    <row r="816" spans="2:12" x14ac:dyDescent="0.25">
      <c r="B816" s="149" t="str">
        <f t="shared" si="39"/>
        <v>6GUIGUE</v>
      </c>
      <c r="C816" s="64" t="s">
        <v>938</v>
      </c>
      <c r="D816" s="64" t="s">
        <v>151</v>
      </c>
      <c r="E816" s="64" t="s">
        <v>531</v>
      </c>
      <c r="F816" s="350">
        <v>19957</v>
      </c>
      <c r="G816" s="351">
        <v>71</v>
      </c>
      <c r="H816" s="351">
        <v>6</v>
      </c>
      <c r="I816" s="150">
        <f t="shared" si="40"/>
        <v>0</v>
      </c>
      <c r="J816" s="150">
        <f t="shared" si="41"/>
        <v>0</v>
      </c>
      <c r="K816" s="151">
        <v>0</v>
      </c>
      <c r="L816" s="150">
        <f t="shared" si="42"/>
        <v>6</v>
      </c>
    </row>
    <row r="817" spans="2:12" x14ac:dyDescent="0.25">
      <c r="B817" s="149" t="str">
        <f t="shared" si="39"/>
        <v>6GUIGUE</v>
      </c>
      <c r="C817" s="64" t="s">
        <v>938</v>
      </c>
      <c r="D817" s="64" t="s">
        <v>939</v>
      </c>
      <c r="E817" s="64" t="s">
        <v>531</v>
      </c>
      <c r="F817" s="350">
        <v>33619</v>
      </c>
      <c r="G817" s="351">
        <v>71</v>
      </c>
      <c r="H817" s="351">
        <v>6</v>
      </c>
      <c r="I817" s="150">
        <f t="shared" si="40"/>
        <v>0</v>
      </c>
      <c r="J817" s="150">
        <f t="shared" si="41"/>
        <v>0</v>
      </c>
      <c r="K817" s="151">
        <v>0</v>
      </c>
      <c r="L817" s="150">
        <f t="shared" si="42"/>
        <v>6</v>
      </c>
    </row>
    <row r="818" spans="2:12" x14ac:dyDescent="0.25">
      <c r="B818" s="149" t="str">
        <f t="shared" si="39"/>
        <v>6GUILLET</v>
      </c>
      <c r="C818" s="64" t="s">
        <v>940</v>
      </c>
      <c r="D818" s="64" t="s">
        <v>209</v>
      </c>
      <c r="E818" s="64" t="s">
        <v>526</v>
      </c>
      <c r="F818" s="350">
        <v>24018</v>
      </c>
      <c r="G818" s="351">
        <v>71</v>
      </c>
      <c r="H818" s="351">
        <v>6</v>
      </c>
      <c r="I818" s="150">
        <f t="shared" si="40"/>
        <v>0</v>
      </c>
      <c r="J818" s="150">
        <f t="shared" si="41"/>
        <v>0</v>
      </c>
      <c r="K818" s="151">
        <v>0</v>
      </c>
      <c r="L818" s="150">
        <f t="shared" si="42"/>
        <v>6</v>
      </c>
    </row>
    <row r="819" spans="2:12" x14ac:dyDescent="0.25">
      <c r="B819" s="149" t="str">
        <f t="shared" si="39"/>
        <v>5GUILLET</v>
      </c>
      <c r="C819" s="64" t="s">
        <v>940</v>
      </c>
      <c r="D819" s="64" t="s">
        <v>1301</v>
      </c>
      <c r="E819" s="64" t="s">
        <v>521</v>
      </c>
      <c r="F819" s="350">
        <v>18480</v>
      </c>
      <c r="G819" s="351">
        <v>71</v>
      </c>
      <c r="H819" s="351">
        <v>5</v>
      </c>
      <c r="I819" s="150">
        <f t="shared" si="40"/>
        <v>0</v>
      </c>
      <c r="J819" s="150">
        <f t="shared" si="41"/>
        <v>0</v>
      </c>
      <c r="K819" s="151">
        <v>0</v>
      </c>
      <c r="L819" s="150">
        <f t="shared" si="42"/>
        <v>5</v>
      </c>
    </row>
    <row r="820" spans="2:12" x14ac:dyDescent="0.25">
      <c r="B820" s="149" t="str">
        <f t="shared" si="39"/>
        <v>7GUILLET</v>
      </c>
      <c r="C820" s="64" t="s">
        <v>940</v>
      </c>
      <c r="D820" s="64" t="s">
        <v>941</v>
      </c>
      <c r="E820" s="64" t="s">
        <v>526</v>
      </c>
      <c r="F820" s="350">
        <v>33566</v>
      </c>
      <c r="G820" s="351">
        <v>71</v>
      </c>
      <c r="H820" s="351" t="s">
        <v>14</v>
      </c>
      <c r="I820" s="150" t="str">
        <f t="shared" si="40"/>
        <v>F</v>
      </c>
      <c r="J820" s="150">
        <f t="shared" si="41"/>
        <v>0</v>
      </c>
      <c r="K820" s="151">
        <v>0</v>
      </c>
      <c r="L820" s="150">
        <f t="shared" si="42"/>
        <v>7</v>
      </c>
    </row>
    <row r="821" spans="2:12" x14ac:dyDescent="0.25">
      <c r="B821" s="149" t="str">
        <f t="shared" si="39"/>
        <v>2GUILLET</v>
      </c>
      <c r="C821" s="64" t="s">
        <v>940</v>
      </c>
      <c r="D821" s="64" t="s">
        <v>107</v>
      </c>
      <c r="E821" s="64" t="s">
        <v>521</v>
      </c>
      <c r="F821" s="350">
        <v>27018</v>
      </c>
      <c r="G821" s="351">
        <v>71</v>
      </c>
      <c r="H821" s="351">
        <v>2</v>
      </c>
      <c r="I821" s="150">
        <f t="shared" si="40"/>
        <v>0</v>
      </c>
      <c r="J821" s="150">
        <f t="shared" si="41"/>
        <v>0</v>
      </c>
      <c r="K821" s="151">
        <v>0</v>
      </c>
      <c r="L821" s="150">
        <f t="shared" si="42"/>
        <v>2</v>
      </c>
    </row>
    <row r="822" spans="2:12" x14ac:dyDescent="0.25">
      <c r="B822" s="149" t="str">
        <f t="shared" si="39"/>
        <v>6GUYON</v>
      </c>
      <c r="C822" s="64" t="s">
        <v>942</v>
      </c>
      <c r="D822" s="64" t="s">
        <v>31</v>
      </c>
      <c r="E822" s="64" t="s">
        <v>529</v>
      </c>
      <c r="F822" s="350">
        <v>16622</v>
      </c>
      <c r="G822" s="351">
        <v>71</v>
      </c>
      <c r="H822" s="351">
        <v>6</v>
      </c>
      <c r="I822" s="150">
        <f t="shared" si="40"/>
        <v>0</v>
      </c>
      <c r="J822" s="150">
        <f t="shared" si="41"/>
        <v>0</v>
      </c>
      <c r="K822" s="151">
        <v>0</v>
      </c>
      <c r="L822" s="150">
        <f t="shared" si="42"/>
        <v>6</v>
      </c>
    </row>
    <row r="823" spans="2:12" x14ac:dyDescent="0.25">
      <c r="B823" s="149" t="str">
        <f t="shared" si="39"/>
        <v>5GUYON</v>
      </c>
      <c r="C823" s="64" t="s">
        <v>942</v>
      </c>
      <c r="D823" s="64" t="s">
        <v>18</v>
      </c>
      <c r="E823" s="64" t="s">
        <v>516</v>
      </c>
      <c r="F823" s="350">
        <v>20931</v>
      </c>
      <c r="G823" s="351">
        <v>71</v>
      </c>
      <c r="H823" s="351">
        <v>5</v>
      </c>
      <c r="I823" s="150">
        <f t="shared" si="40"/>
        <v>0</v>
      </c>
      <c r="J823" s="150">
        <f t="shared" si="41"/>
        <v>0</v>
      </c>
      <c r="K823" s="151">
        <v>0</v>
      </c>
      <c r="L823" s="150">
        <f t="shared" si="42"/>
        <v>5</v>
      </c>
    </row>
    <row r="824" spans="2:12" x14ac:dyDescent="0.25">
      <c r="B824" s="149" t="str">
        <f t="shared" si="39"/>
        <v>4GUYON</v>
      </c>
      <c r="C824" s="64" t="s">
        <v>942</v>
      </c>
      <c r="D824" s="64" t="s">
        <v>17</v>
      </c>
      <c r="E824" s="64" t="s">
        <v>529</v>
      </c>
      <c r="F824" s="350">
        <v>25598</v>
      </c>
      <c r="G824" s="351">
        <v>71</v>
      </c>
      <c r="H824" s="351">
        <v>4</v>
      </c>
      <c r="I824" s="150">
        <f t="shared" si="40"/>
        <v>0</v>
      </c>
      <c r="J824" s="150">
        <f t="shared" si="41"/>
        <v>0</v>
      </c>
      <c r="K824" s="151">
        <v>0</v>
      </c>
      <c r="L824" s="150">
        <f t="shared" si="42"/>
        <v>4</v>
      </c>
    </row>
    <row r="825" spans="2:12" x14ac:dyDescent="0.25">
      <c r="B825" s="149" t="str">
        <f t="shared" si="39"/>
        <v>4GUYOT</v>
      </c>
      <c r="C825" s="64" t="s">
        <v>943</v>
      </c>
      <c r="D825" s="64" t="s">
        <v>587</v>
      </c>
      <c r="E825" s="64" t="s">
        <v>520</v>
      </c>
      <c r="F825" s="350">
        <v>34618</v>
      </c>
      <c r="G825" s="351">
        <v>71</v>
      </c>
      <c r="H825" s="351">
        <v>4</v>
      </c>
      <c r="I825" s="150">
        <f t="shared" si="40"/>
        <v>0</v>
      </c>
      <c r="J825" s="150">
        <f t="shared" si="41"/>
        <v>0</v>
      </c>
      <c r="K825" s="151">
        <v>0</v>
      </c>
      <c r="L825" s="150">
        <f t="shared" si="42"/>
        <v>4</v>
      </c>
    </row>
    <row r="826" spans="2:12" x14ac:dyDescent="0.25">
      <c r="B826" s="149" t="str">
        <f t="shared" si="39"/>
        <v>2HALOUZE</v>
      </c>
      <c r="C826" s="64" t="s">
        <v>944</v>
      </c>
      <c r="D826" s="64" t="s">
        <v>647</v>
      </c>
      <c r="E826" s="64" t="s">
        <v>533</v>
      </c>
      <c r="F826" s="350">
        <v>27798</v>
      </c>
      <c r="G826" s="351">
        <v>71</v>
      </c>
      <c r="H826" s="351">
        <v>2</v>
      </c>
      <c r="I826" s="150">
        <f t="shared" si="40"/>
        <v>0</v>
      </c>
      <c r="J826" s="150">
        <f t="shared" si="41"/>
        <v>0</v>
      </c>
      <c r="K826" s="151">
        <v>0</v>
      </c>
      <c r="L826" s="150">
        <f t="shared" si="42"/>
        <v>2</v>
      </c>
    </row>
    <row r="827" spans="2:12" x14ac:dyDescent="0.25">
      <c r="B827" s="149" t="str">
        <f t="shared" si="39"/>
        <v>5HARDY</v>
      </c>
      <c r="C827" s="64" t="s">
        <v>945</v>
      </c>
      <c r="D827" s="64" t="s">
        <v>218</v>
      </c>
      <c r="E827" s="64" t="s">
        <v>516</v>
      </c>
      <c r="F827" s="350">
        <v>34837</v>
      </c>
      <c r="G827" s="351">
        <v>71</v>
      </c>
      <c r="H827" s="351">
        <v>5</v>
      </c>
      <c r="I827" s="150">
        <f t="shared" si="40"/>
        <v>0</v>
      </c>
      <c r="J827" s="150">
        <f t="shared" si="41"/>
        <v>0</v>
      </c>
      <c r="K827" s="151">
        <v>0</v>
      </c>
      <c r="L827" s="150">
        <f t="shared" si="42"/>
        <v>5</v>
      </c>
    </row>
    <row r="828" spans="2:12" x14ac:dyDescent="0.25">
      <c r="B828" s="149" t="str">
        <f t="shared" si="39"/>
        <v>5HARDY</v>
      </c>
      <c r="C828" s="64" t="s">
        <v>945</v>
      </c>
      <c r="D828" s="64" t="s">
        <v>107</v>
      </c>
      <c r="E828" s="64" t="s">
        <v>516</v>
      </c>
      <c r="F828" s="350">
        <v>22244</v>
      </c>
      <c r="G828" s="351">
        <v>71</v>
      </c>
      <c r="H828" s="351">
        <v>5</v>
      </c>
      <c r="I828" s="150">
        <f t="shared" si="40"/>
        <v>0</v>
      </c>
      <c r="J828" s="150">
        <f t="shared" si="41"/>
        <v>0</v>
      </c>
      <c r="K828" s="151">
        <v>0</v>
      </c>
      <c r="L828" s="150">
        <f t="shared" si="42"/>
        <v>5</v>
      </c>
    </row>
    <row r="829" spans="2:12" x14ac:dyDescent="0.25">
      <c r="B829" s="149" t="str">
        <f t="shared" si="39"/>
        <v>4HAUDEBINE</v>
      </c>
      <c r="C829" s="64" t="s">
        <v>946</v>
      </c>
      <c r="D829" s="64" t="s">
        <v>175</v>
      </c>
      <c r="E829" s="64" t="s">
        <v>538</v>
      </c>
      <c r="F829" s="350">
        <v>23425</v>
      </c>
      <c r="G829" s="351">
        <v>71</v>
      </c>
      <c r="H829" s="351">
        <v>4</v>
      </c>
      <c r="I829" s="150">
        <f t="shared" si="40"/>
        <v>0</v>
      </c>
      <c r="J829" s="150">
        <f t="shared" si="41"/>
        <v>0</v>
      </c>
      <c r="K829" s="151">
        <v>0</v>
      </c>
      <c r="L829" s="150">
        <f t="shared" si="42"/>
        <v>4</v>
      </c>
    </row>
    <row r="830" spans="2:12" x14ac:dyDescent="0.25">
      <c r="B830" s="149" t="str">
        <f t="shared" si="39"/>
        <v>3HEBERT</v>
      </c>
      <c r="C830" s="64" t="s">
        <v>947</v>
      </c>
      <c r="D830" s="64" t="s">
        <v>948</v>
      </c>
      <c r="E830" s="64" t="s">
        <v>538</v>
      </c>
      <c r="F830" s="350">
        <v>29031</v>
      </c>
      <c r="G830" s="351">
        <v>71</v>
      </c>
      <c r="H830" s="351">
        <v>3</v>
      </c>
      <c r="I830" s="150">
        <f t="shared" si="40"/>
        <v>0</v>
      </c>
      <c r="J830" s="150">
        <f t="shared" si="41"/>
        <v>0</v>
      </c>
      <c r="K830" s="151">
        <v>0</v>
      </c>
      <c r="L830" s="150">
        <f t="shared" si="42"/>
        <v>3</v>
      </c>
    </row>
    <row r="831" spans="2:12" x14ac:dyDescent="0.25">
      <c r="B831" s="149" t="str">
        <f t="shared" si="39"/>
        <v>6HEBERT</v>
      </c>
      <c r="C831" s="64" t="s">
        <v>947</v>
      </c>
      <c r="D831" s="64" t="s">
        <v>21</v>
      </c>
      <c r="E831" s="64" t="s">
        <v>538</v>
      </c>
      <c r="F831" s="350">
        <v>19295</v>
      </c>
      <c r="G831" s="351">
        <v>71</v>
      </c>
      <c r="H831" s="351">
        <v>6</v>
      </c>
      <c r="I831" s="150">
        <f t="shared" si="40"/>
        <v>0</v>
      </c>
      <c r="J831" s="150">
        <f t="shared" si="41"/>
        <v>0</v>
      </c>
      <c r="K831" s="151">
        <v>0</v>
      </c>
      <c r="L831" s="150">
        <f t="shared" si="42"/>
        <v>6</v>
      </c>
    </row>
    <row r="832" spans="2:12" x14ac:dyDescent="0.25">
      <c r="B832" s="149" t="str">
        <f t="shared" si="39"/>
        <v>6HEBRARD</v>
      </c>
      <c r="C832" s="64" t="s">
        <v>949</v>
      </c>
      <c r="D832" s="64" t="s">
        <v>95</v>
      </c>
      <c r="E832" s="64" t="s">
        <v>530</v>
      </c>
      <c r="F832" s="350">
        <v>18562</v>
      </c>
      <c r="G832" s="351">
        <v>71</v>
      </c>
      <c r="H832" s="351">
        <v>6</v>
      </c>
      <c r="I832" s="150">
        <f t="shared" si="40"/>
        <v>0</v>
      </c>
      <c r="J832" s="150">
        <f t="shared" si="41"/>
        <v>0</v>
      </c>
      <c r="K832" s="151">
        <v>0</v>
      </c>
      <c r="L832" s="150">
        <f t="shared" si="42"/>
        <v>6</v>
      </c>
    </row>
    <row r="833" spans="2:12" x14ac:dyDescent="0.25">
      <c r="B833" s="149" t="str">
        <f t="shared" si="39"/>
        <v>6HENON</v>
      </c>
      <c r="C833" s="64" t="s">
        <v>950</v>
      </c>
      <c r="D833" s="64" t="s">
        <v>18</v>
      </c>
      <c r="E833" s="64" t="s">
        <v>531</v>
      </c>
      <c r="F833" s="350">
        <v>22575</v>
      </c>
      <c r="G833" s="351">
        <v>71</v>
      </c>
      <c r="H833" s="351">
        <v>6</v>
      </c>
      <c r="I833" s="150">
        <f t="shared" si="40"/>
        <v>0</v>
      </c>
      <c r="J833" s="150">
        <f t="shared" si="41"/>
        <v>0</v>
      </c>
      <c r="K833" s="151">
        <v>0</v>
      </c>
      <c r="L833" s="150">
        <f t="shared" si="42"/>
        <v>6</v>
      </c>
    </row>
    <row r="834" spans="2:12" x14ac:dyDescent="0.25">
      <c r="B834" s="149" t="str">
        <f t="shared" si="39"/>
        <v>4HERY</v>
      </c>
      <c r="C834" s="64" t="s">
        <v>951</v>
      </c>
      <c r="D834" s="64" t="s">
        <v>602</v>
      </c>
      <c r="E834" s="64" t="s">
        <v>520</v>
      </c>
      <c r="F834" s="350">
        <v>31054</v>
      </c>
      <c r="G834" s="351">
        <v>71</v>
      </c>
      <c r="H834" s="351">
        <v>4</v>
      </c>
      <c r="I834" s="150">
        <f t="shared" si="40"/>
        <v>0</v>
      </c>
      <c r="J834" s="150">
        <f t="shared" si="41"/>
        <v>0</v>
      </c>
      <c r="K834" s="151">
        <v>0</v>
      </c>
      <c r="L834" s="150">
        <f t="shared" si="42"/>
        <v>4</v>
      </c>
    </row>
    <row r="835" spans="2:12" x14ac:dyDescent="0.25">
      <c r="B835" s="149" t="str">
        <f t="shared" si="39"/>
        <v>6HEULOT</v>
      </c>
      <c r="C835" s="64" t="s">
        <v>952</v>
      </c>
      <c r="D835" s="64" t="s">
        <v>594</v>
      </c>
      <c r="E835" s="64" t="s">
        <v>538</v>
      </c>
      <c r="F835" s="350">
        <v>20142</v>
      </c>
      <c r="G835" s="351">
        <v>71</v>
      </c>
      <c r="H835" s="351">
        <v>6</v>
      </c>
      <c r="I835" s="150">
        <f t="shared" si="40"/>
        <v>0</v>
      </c>
      <c r="J835" s="150">
        <f t="shared" si="41"/>
        <v>0</v>
      </c>
      <c r="K835" s="151">
        <v>0</v>
      </c>
      <c r="L835" s="150">
        <f t="shared" si="42"/>
        <v>6</v>
      </c>
    </row>
    <row r="836" spans="2:12" x14ac:dyDescent="0.25">
      <c r="B836" s="149" t="str">
        <f t="shared" si="39"/>
        <v>2HONORE</v>
      </c>
      <c r="C836" s="64" t="s">
        <v>953</v>
      </c>
      <c r="D836" s="64" t="s">
        <v>916</v>
      </c>
      <c r="E836" s="64" t="s">
        <v>520</v>
      </c>
      <c r="F836" s="350">
        <v>29454</v>
      </c>
      <c r="G836" s="351">
        <v>71</v>
      </c>
      <c r="H836" s="351">
        <v>2</v>
      </c>
      <c r="I836" s="150">
        <f t="shared" si="40"/>
        <v>0</v>
      </c>
      <c r="J836" s="150">
        <f t="shared" si="41"/>
        <v>0</v>
      </c>
      <c r="K836" s="151">
        <v>0</v>
      </c>
      <c r="L836" s="150">
        <f t="shared" si="42"/>
        <v>2</v>
      </c>
    </row>
    <row r="837" spans="2:12" x14ac:dyDescent="0.25">
      <c r="B837" s="149" t="str">
        <f t="shared" si="39"/>
        <v>6HOUPLINE</v>
      </c>
      <c r="C837" s="64" t="s">
        <v>954</v>
      </c>
      <c r="D837" s="64" t="s">
        <v>256</v>
      </c>
      <c r="E837" s="64" t="s">
        <v>533</v>
      </c>
      <c r="F837" s="350">
        <v>20139</v>
      </c>
      <c r="G837" s="351">
        <v>71</v>
      </c>
      <c r="H837" s="351">
        <v>6</v>
      </c>
      <c r="I837" s="150">
        <f t="shared" si="40"/>
        <v>0</v>
      </c>
      <c r="J837" s="150">
        <f t="shared" si="41"/>
        <v>0</v>
      </c>
      <c r="K837" s="151">
        <v>0</v>
      </c>
      <c r="L837" s="150">
        <f t="shared" si="42"/>
        <v>6</v>
      </c>
    </row>
    <row r="838" spans="2:12" x14ac:dyDescent="0.25">
      <c r="B838" s="149" t="str">
        <f t="shared" si="39"/>
        <v>5HOUPLINE</v>
      </c>
      <c r="C838" s="64" t="s">
        <v>954</v>
      </c>
      <c r="D838" s="64" t="s">
        <v>17</v>
      </c>
      <c r="E838" s="64" t="s">
        <v>533</v>
      </c>
      <c r="F838" s="350">
        <v>29166</v>
      </c>
      <c r="G838" s="351">
        <v>71</v>
      </c>
      <c r="H838" s="351">
        <v>5</v>
      </c>
      <c r="I838" s="150">
        <f t="shared" si="40"/>
        <v>0</v>
      </c>
      <c r="J838" s="150">
        <f t="shared" si="41"/>
        <v>0</v>
      </c>
      <c r="K838" s="151">
        <v>0</v>
      </c>
      <c r="L838" s="150">
        <f t="shared" si="42"/>
        <v>5</v>
      </c>
    </row>
    <row r="839" spans="2:12" x14ac:dyDescent="0.25">
      <c r="B839" s="149" t="str">
        <f t="shared" si="39"/>
        <v>6HUE</v>
      </c>
      <c r="C839" s="64" t="s">
        <v>955</v>
      </c>
      <c r="D839" s="64" t="s">
        <v>209</v>
      </c>
      <c r="E839" s="64" t="s">
        <v>523</v>
      </c>
      <c r="F839" s="350">
        <v>18785</v>
      </c>
      <c r="G839" s="351">
        <v>71</v>
      </c>
      <c r="H839" s="351">
        <v>6</v>
      </c>
      <c r="I839" s="150">
        <f t="shared" si="40"/>
        <v>0</v>
      </c>
      <c r="J839" s="150">
        <f t="shared" si="41"/>
        <v>0</v>
      </c>
      <c r="K839" s="151">
        <v>0</v>
      </c>
      <c r="L839" s="150">
        <f t="shared" si="42"/>
        <v>6</v>
      </c>
    </row>
    <row r="840" spans="2:12" x14ac:dyDescent="0.25">
      <c r="B840" s="149" t="str">
        <f t="shared" si="39"/>
        <v>5HUGONOT</v>
      </c>
      <c r="C840" s="64" t="s">
        <v>956</v>
      </c>
      <c r="D840" s="64" t="s">
        <v>158</v>
      </c>
      <c r="E840" s="64" t="s">
        <v>516</v>
      </c>
      <c r="F840" s="350">
        <v>21741</v>
      </c>
      <c r="G840" s="351">
        <v>71</v>
      </c>
      <c r="H840" s="351">
        <v>5</v>
      </c>
      <c r="I840" s="150">
        <f t="shared" si="40"/>
        <v>0</v>
      </c>
      <c r="J840" s="150">
        <f t="shared" si="41"/>
        <v>0</v>
      </c>
      <c r="K840" s="151">
        <v>0</v>
      </c>
      <c r="L840" s="150">
        <f t="shared" si="42"/>
        <v>5</v>
      </c>
    </row>
    <row r="841" spans="2:12" x14ac:dyDescent="0.25">
      <c r="B841" s="149" t="str">
        <f t="shared" si="39"/>
        <v>4HUOT</v>
      </c>
      <c r="C841" s="64" t="s">
        <v>957</v>
      </c>
      <c r="D841" s="64" t="s">
        <v>136</v>
      </c>
      <c r="E841" s="64" t="s">
        <v>521</v>
      </c>
      <c r="F841" s="350">
        <v>31619</v>
      </c>
      <c r="G841" s="351">
        <v>71</v>
      </c>
      <c r="H841" s="351">
        <v>4</v>
      </c>
      <c r="I841" s="150">
        <f t="shared" si="40"/>
        <v>0</v>
      </c>
      <c r="J841" s="150">
        <f t="shared" si="41"/>
        <v>0</v>
      </c>
      <c r="K841" s="151">
        <v>0</v>
      </c>
      <c r="L841" s="150">
        <f t="shared" si="42"/>
        <v>4</v>
      </c>
    </row>
    <row r="842" spans="2:12" x14ac:dyDescent="0.25">
      <c r="B842" s="149" t="str">
        <f t="shared" si="39"/>
        <v>5HURTEL</v>
      </c>
      <c r="C842" s="64" t="s">
        <v>958</v>
      </c>
      <c r="D842" s="64" t="s">
        <v>113</v>
      </c>
      <c r="E842" s="64" t="s">
        <v>540</v>
      </c>
      <c r="F842" s="350">
        <v>22821</v>
      </c>
      <c r="G842" s="351">
        <v>71</v>
      </c>
      <c r="H842" s="351">
        <v>5</v>
      </c>
      <c r="I842" s="150">
        <f t="shared" si="40"/>
        <v>0</v>
      </c>
      <c r="J842" s="150">
        <f t="shared" si="41"/>
        <v>0</v>
      </c>
      <c r="K842" s="151">
        <v>0</v>
      </c>
      <c r="L842" s="150">
        <f t="shared" si="42"/>
        <v>5</v>
      </c>
    </row>
    <row r="843" spans="2:12" x14ac:dyDescent="0.25">
      <c r="B843" s="149" t="str">
        <f t="shared" si="39"/>
        <v>6JACQUOT</v>
      </c>
      <c r="C843" s="64" t="s">
        <v>959</v>
      </c>
      <c r="D843" s="64" t="s">
        <v>960</v>
      </c>
      <c r="E843" s="64" t="s">
        <v>523</v>
      </c>
      <c r="F843" s="350">
        <v>15520</v>
      </c>
      <c r="G843" s="351">
        <v>71</v>
      </c>
      <c r="H843" s="351">
        <v>6</v>
      </c>
      <c r="I843" s="150">
        <f t="shared" si="40"/>
        <v>0</v>
      </c>
      <c r="J843" s="150">
        <f t="shared" si="41"/>
        <v>0</v>
      </c>
      <c r="K843" s="151">
        <v>0</v>
      </c>
      <c r="L843" s="150">
        <f t="shared" si="42"/>
        <v>6</v>
      </c>
    </row>
    <row r="844" spans="2:12" x14ac:dyDescent="0.25">
      <c r="B844" s="149" t="str">
        <f t="shared" si="39"/>
        <v>6JAMBON</v>
      </c>
      <c r="C844" s="64" t="s">
        <v>961</v>
      </c>
      <c r="D844" s="64" t="s">
        <v>21</v>
      </c>
      <c r="E844" s="64" t="s">
        <v>520</v>
      </c>
      <c r="F844" s="350">
        <v>20185</v>
      </c>
      <c r="G844" s="351">
        <v>71</v>
      </c>
      <c r="H844" s="351">
        <v>6</v>
      </c>
      <c r="I844" s="150">
        <f t="shared" si="40"/>
        <v>0</v>
      </c>
      <c r="J844" s="150">
        <f t="shared" si="41"/>
        <v>0</v>
      </c>
      <c r="K844" s="151">
        <v>0</v>
      </c>
      <c r="L844" s="150">
        <f t="shared" si="42"/>
        <v>6</v>
      </c>
    </row>
    <row r="845" spans="2:12" x14ac:dyDescent="0.25">
      <c r="B845" s="149" t="str">
        <f t="shared" si="39"/>
        <v>6JANKOWSKI</v>
      </c>
      <c r="C845" s="64" t="s">
        <v>962</v>
      </c>
      <c r="D845" s="64" t="s">
        <v>166</v>
      </c>
      <c r="E845" s="64" t="s">
        <v>548</v>
      </c>
      <c r="F845" s="350">
        <v>16805</v>
      </c>
      <c r="G845" s="351">
        <v>71</v>
      </c>
      <c r="H845" s="351">
        <v>6</v>
      </c>
      <c r="I845" s="150">
        <f t="shared" si="40"/>
        <v>0</v>
      </c>
      <c r="J845" s="150">
        <f t="shared" si="41"/>
        <v>0</v>
      </c>
      <c r="K845" s="151">
        <v>0</v>
      </c>
      <c r="L845" s="150">
        <f t="shared" si="42"/>
        <v>6</v>
      </c>
    </row>
    <row r="846" spans="2:12" x14ac:dyDescent="0.25">
      <c r="B846" s="149" t="str">
        <f t="shared" si="39"/>
        <v>4JANNOT</v>
      </c>
      <c r="C846" s="64" t="s">
        <v>963</v>
      </c>
      <c r="D846" s="64" t="s">
        <v>27</v>
      </c>
      <c r="E846" s="64" t="s">
        <v>520</v>
      </c>
      <c r="F846" s="350">
        <v>23661</v>
      </c>
      <c r="G846" s="351">
        <v>71</v>
      </c>
      <c r="H846" s="351">
        <v>4</v>
      </c>
      <c r="I846" s="150">
        <f t="shared" si="40"/>
        <v>0</v>
      </c>
      <c r="J846" s="150">
        <f t="shared" si="41"/>
        <v>0</v>
      </c>
      <c r="K846" s="151">
        <v>0</v>
      </c>
      <c r="L846" s="150">
        <f t="shared" si="42"/>
        <v>4</v>
      </c>
    </row>
    <row r="847" spans="2:12" x14ac:dyDescent="0.25">
      <c r="B847" s="149" t="str">
        <f t="shared" si="39"/>
        <v>7JAYET</v>
      </c>
      <c r="C847" s="64" t="s">
        <v>964</v>
      </c>
      <c r="D847" s="64" t="s">
        <v>223</v>
      </c>
      <c r="E847" s="64" t="s">
        <v>528</v>
      </c>
      <c r="F847" s="350">
        <v>36495</v>
      </c>
      <c r="G847" s="351">
        <v>71</v>
      </c>
      <c r="H847" s="351" t="s">
        <v>4</v>
      </c>
      <c r="I847" s="150">
        <f t="shared" si="40"/>
        <v>0</v>
      </c>
      <c r="J847" s="150" t="str">
        <f t="shared" si="41"/>
        <v>M</v>
      </c>
      <c r="K847" s="151">
        <v>0</v>
      </c>
      <c r="L847" s="150">
        <f t="shared" si="42"/>
        <v>7</v>
      </c>
    </row>
    <row r="848" spans="2:12" x14ac:dyDescent="0.25">
      <c r="B848" s="149" t="str">
        <f t="shared" si="39"/>
        <v>6JEANNIN</v>
      </c>
      <c r="C848" s="64" t="s">
        <v>965</v>
      </c>
      <c r="D848" s="64" t="s">
        <v>33</v>
      </c>
      <c r="E848" s="64" t="s">
        <v>523</v>
      </c>
      <c r="F848" s="350">
        <v>20016</v>
      </c>
      <c r="G848" s="351">
        <v>71</v>
      </c>
      <c r="H848" s="351">
        <v>6</v>
      </c>
      <c r="I848" s="150">
        <f t="shared" si="40"/>
        <v>0</v>
      </c>
      <c r="J848" s="150">
        <f t="shared" si="41"/>
        <v>0</v>
      </c>
      <c r="K848" s="151">
        <v>0</v>
      </c>
      <c r="L848" s="150">
        <f t="shared" si="42"/>
        <v>6</v>
      </c>
    </row>
    <row r="849" spans="2:12" x14ac:dyDescent="0.25">
      <c r="B849" s="149" t="str">
        <f t="shared" ref="B849:B912" si="43">CONCATENATE(L849,C849)</f>
        <v>6JEANNIN</v>
      </c>
      <c r="C849" s="64" t="s">
        <v>965</v>
      </c>
      <c r="D849" s="64" t="s">
        <v>141</v>
      </c>
      <c r="E849" s="64" t="s">
        <v>523</v>
      </c>
      <c r="F849" s="350">
        <v>18111</v>
      </c>
      <c r="G849" s="351">
        <v>71</v>
      </c>
      <c r="H849" s="351">
        <v>6</v>
      </c>
      <c r="I849" s="150">
        <f t="shared" ref="I849:I912" si="44">IF(H849="F","F",0)</f>
        <v>0</v>
      </c>
      <c r="J849" s="150">
        <f t="shared" ref="J849:J912" si="45">IF(H849="M","M",0)</f>
        <v>0</v>
      </c>
      <c r="K849" s="151">
        <v>0</v>
      </c>
      <c r="L849" s="150">
        <f t="shared" ref="L849:L912" si="46">IF(H849=1,2,IF(H849="F",7,IF(H849="M",7,H849)))</f>
        <v>6</v>
      </c>
    </row>
    <row r="850" spans="2:12" x14ac:dyDescent="0.25">
      <c r="B850" s="149" t="str">
        <f t="shared" si="43"/>
        <v>7JEANNOT</v>
      </c>
      <c r="C850" s="64" t="s">
        <v>966</v>
      </c>
      <c r="D850" s="64" t="s">
        <v>967</v>
      </c>
      <c r="E850" s="64" t="s">
        <v>536</v>
      </c>
      <c r="F850" s="350">
        <v>36550</v>
      </c>
      <c r="G850" s="351">
        <v>71</v>
      </c>
      <c r="H850" s="351" t="s">
        <v>4</v>
      </c>
      <c r="I850" s="150">
        <f t="shared" si="44"/>
        <v>0</v>
      </c>
      <c r="J850" s="150" t="str">
        <f t="shared" si="45"/>
        <v>M</v>
      </c>
      <c r="K850" s="151">
        <v>0</v>
      </c>
      <c r="L850" s="150">
        <f t="shared" si="46"/>
        <v>7</v>
      </c>
    </row>
    <row r="851" spans="2:12" x14ac:dyDescent="0.25">
      <c r="B851" s="149" t="str">
        <f t="shared" si="43"/>
        <v>7JOBLOT</v>
      </c>
      <c r="C851" s="64" t="s">
        <v>968</v>
      </c>
      <c r="D851" s="64" t="s">
        <v>634</v>
      </c>
      <c r="E851" s="64" t="s">
        <v>543</v>
      </c>
      <c r="F851" s="350">
        <v>36822</v>
      </c>
      <c r="G851" s="351">
        <v>71</v>
      </c>
      <c r="H851" s="351" t="s">
        <v>4</v>
      </c>
      <c r="I851" s="150">
        <f t="shared" si="44"/>
        <v>0</v>
      </c>
      <c r="J851" s="150" t="str">
        <f t="shared" si="45"/>
        <v>M</v>
      </c>
      <c r="K851" s="151">
        <v>0</v>
      </c>
      <c r="L851" s="150">
        <f t="shared" si="46"/>
        <v>7</v>
      </c>
    </row>
    <row r="852" spans="2:12" x14ac:dyDescent="0.25">
      <c r="B852" s="149" t="str">
        <f t="shared" si="43"/>
        <v>7JOBLOT</v>
      </c>
      <c r="C852" s="64" t="s">
        <v>968</v>
      </c>
      <c r="D852" s="64" t="s">
        <v>750</v>
      </c>
      <c r="E852" s="64" t="s">
        <v>543</v>
      </c>
      <c r="F852" s="350">
        <v>18821</v>
      </c>
      <c r="G852" s="351">
        <v>71</v>
      </c>
      <c r="H852" s="351" t="s">
        <v>14</v>
      </c>
      <c r="I852" s="150" t="str">
        <f t="shared" si="44"/>
        <v>F</v>
      </c>
      <c r="J852" s="150">
        <f t="shared" si="45"/>
        <v>0</v>
      </c>
      <c r="K852" s="151">
        <v>0</v>
      </c>
      <c r="L852" s="150">
        <f t="shared" si="46"/>
        <v>7</v>
      </c>
    </row>
    <row r="853" spans="2:12" x14ac:dyDescent="0.25">
      <c r="B853" s="149" t="str">
        <f t="shared" si="43"/>
        <v>5JOBLOT</v>
      </c>
      <c r="C853" s="64" t="s">
        <v>968</v>
      </c>
      <c r="D853" s="64" t="s">
        <v>81</v>
      </c>
      <c r="E853" s="64" t="s">
        <v>543</v>
      </c>
      <c r="F853" s="350">
        <v>17819</v>
      </c>
      <c r="G853" s="351">
        <v>71</v>
      </c>
      <c r="H853" s="351">
        <v>5</v>
      </c>
      <c r="I853" s="150">
        <f t="shared" si="44"/>
        <v>0</v>
      </c>
      <c r="J853" s="150">
        <f t="shared" si="45"/>
        <v>0</v>
      </c>
      <c r="K853" s="151">
        <v>0</v>
      </c>
      <c r="L853" s="150">
        <f t="shared" si="46"/>
        <v>5</v>
      </c>
    </row>
    <row r="854" spans="2:12" x14ac:dyDescent="0.25">
      <c r="B854" s="149" t="str">
        <f t="shared" si="43"/>
        <v>2JOBLOT</v>
      </c>
      <c r="C854" s="64" t="s">
        <v>968</v>
      </c>
      <c r="D854" s="64" t="s">
        <v>113</v>
      </c>
      <c r="E854" s="64" t="s">
        <v>519</v>
      </c>
      <c r="F854" s="350">
        <v>27595</v>
      </c>
      <c r="G854" s="351">
        <v>71</v>
      </c>
      <c r="H854" s="351">
        <v>2</v>
      </c>
      <c r="I854" s="150">
        <f t="shared" si="44"/>
        <v>0</v>
      </c>
      <c r="J854" s="150">
        <f t="shared" si="45"/>
        <v>0</v>
      </c>
      <c r="K854" s="151">
        <v>0</v>
      </c>
      <c r="L854" s="150">
        <f t="shared" si="46"/>
        <v>2</v>
      </c>
    </row>
    <row r="855" spans="2:12" x14ac:dyDescent="0.25">
      <c r="B855" s="149" t="str">
        <f t="shared" si="43"/>
        <v>5JOBLOT</v>
      </c>
      <c r="C855" s="64" t="s">
        <v>968</v>
      </c>
      <c r="D855" s="64" t="s">
        <v>117</v>
      </c>
      <c r="E855" s="64" t="s">
        <v>543</v>
      </c>
      <c r="F855" s="350">
        <v>26350</v>
      </c>
      <c r="G855" s="351">
        <v>71</v>
      </c>
      <c r="H855" s="351">
        <v>5</v>
      </c>
      <c r="I855" s="150">
        <f t="shared" si="44"/>
        <v>0</v>
      </c>
      <c r="J855" s="150">
        <f t="shared" si="45"/>
        <v>0</v>
      </c>
      <c r="K855" s="151">
        <v>0</v>
      </c>
      <c r="L855" s="150">
        <f t="shared" si="46"/>
        <v>5</v>
      </c>
    </row>
    <row r="856" spans="2:12" x14ac:dyDescent="0.25">
      <c r="B856" s="149" t="str">
        <f t="shared" si="43"/>
        <v>6JOLIVET</v>
      </c>
      <c r="C856" s="64" t="s">
        <v>969</v>
      </c>
      <c r="D856" s="64" t="s">
        <v>570</v>
      </c>
      <c r="E856" s="64" t="s">
        <v>520</v>
      </c>
      <c r="F856" s="350">
        <v>18690</v>
      </c>
      <c r="G856" s="351">
        <v>71</v>
      </c>
      <c r="H856" s="351">
        <v>6</v>
      </c>
      <c r="I856" s="150">
        <f t="shared" si="44"/>
        <v>0</v>
      </c>
      <c r="J856" s="150">
        <f t="shared" si="45"/>
        <v>0</v>
      </c>
      <c r="K856" s="151">
        <v>0</v>
      </c>
      <c r="L856" s="150">
        <f t="shared" si="46"/>
        <v>6</v>
      </c>
    </row>
    <row r="857" spans="2:12" x14ac:dyDescent="0.25">
      <c r="B857" s="149" t="str">
        <f t="shared" si="43"/>
        <v>2JOLIVOT</v>
      </c>
      <c r="C857" s="64" t="s">
        <v>970</v>
      </c>
      <c r="D857" s="64" t="s">
        <v>219</v>
      </c>
      <c r="E857" s="64" t="s">
        <v>520</v>
      </c>
      <c r="F857" s="350">
        <v>27107</v>
      </c>
      <c r="G857" s="351">
        <v>71</v>
      </c>
      <c r="H857" s="351">
        <v>2</v>
      </c>
      <c r="I857" s="150">
        <f t="shared" si="44"/>
        <v>0</v>
      </c>
      <c r="J857" s="150">
        <f t="shared" si="45"/>
        <v>0</v>
      </c>
      <c r="K857" s="151">
        <v>0</v>
      </c>
      <c r="L857" s="150">
        <f t="shared" si="46"/>
        <v>2</v>
      </c>
    </row>
    <row r="858" spans="2:12" x14ac:dyDescent="0.25">
      <c r="B858" s="149" t="str">
        <f t="shared" si="43"/>
        <v>3JOLY</v>
      </c>
      <c r="C858" s="64" t="s">
        <v>236</v>
      </c>
      <c r="D858" s="64" t="s">
        <v>176</v>
      </c>
      <c r="E858" s="64" t="s">
        <v>529</v>
      </c>
      <c r="F858" s="350">
        <v>30865</v>
      </c>
      <c r="G858" s="351">
        <v>71</v>
      </c>
      <c r="H858" s="351">
        <v>3</v>
      </c>
      <c r="I858" s="150">
        <f t="shared" si="44"/>
        <v>0</v>
      </c>
      <c r="J858" s="150">
        <f t="shared" si="45"/>
        <v>0</v>
      </c>
      <c r="K858" s="151">
        <v>0</v>
      </c>
      <c r="L858" s="150">
        <f t="shared" si="46"/>
        <v>3</v>
      </c>
    </row>
    <row r="859" spans="2:12" x14ac:dyDescent="0.25">
      <c r="B859" s="149" t="str">
        <f t="shared" si="43"/>
        <v>5JOLY</v>
      </c>
      <c r="C859" s="64" t="s">
        <v>236</v>
      </c>
      <c r="D859" s="64" t="s">
        <v>219</v>
      </c>
      <c r="E859" s="64" t="s">
        <v>526</v>
      </c>
      <c r="F859" s="350">
        <v>27925</v>
      </c>
      <c r="G859" s="351">
        <v>71</v>
      </c>
      <c r="H859" s="351">
        <v>5</v>
      </c>
      <c r="I859" s="150">
        <f t="shared" si="44"/>
        <v>0</v>
      </c>
      <c r="J859" s="150">
        <f t="shared" si="45"/>
        <v>0</v>
      </c>
      <c r="K859" s="151">
        <v>0</v>
      </c>
      <c r="L859" s="150">
        <f t="shared" si="46"/>
        <v>5</v>
      </c>
    </row>
    <row r="860" spans="2:12" x14ac:dyDescent="0.25">
      <c r="B860" s="149" t="str">
        <f t="shared" si="43"/>
        <v>7JOST</v>
      </c>
      <c r="C860" s="64" t="s">
        <v>971</v>
      </c>
      <c r="D860" s="64" t="s">
        <v>686</v>
      </c>
      <c r="E860" s="64" t="s">
        <v>526</v>
      </c>
      <c r="F860" s="350">
        <v>25214</v>
      </c>
      <c r="G860" s="351">
        <v>71</v>
      </c>
      <c r="H860" s="351" t="s">
        <v>14</v>
      </c>
      <c r="I860" s="150" t="str">
        <f t="shared" si="44"/>
        <v>F</v>
      </c>
      <c r="J860" s="150">
        <f t="shared" si="45"/>
        <v>0</v>
      </c>
      <c r="K860" s="151">
        <v>0</v>
      </c>
      <c r="L860" s="150">
        <f t="shared" si="46"/>
        <v>7</v>
      </c>
    </row>
    <row r="861" spans="2:12" x14ac:dyDescent="0.25">
      <c r="B861" s="149" t="str">
        <f t="shared" si="43"/>
        <v>5JOT</v>
      </c>
      <c r="C861" s="64" t="s">
        <v>972</v>
      </c>
      <c r="D861" s="64" t="s">
        <v>180</v>
      </c>
      <c r="E861" s="64" t="s">
        <v>541</v>
      </c>
      <c r="F861" s="350">
        <v>35492</v>
      </c>
      <c r="G861" s="351">
        <v>71</v>
      </c>
      <c r="H861" s="351">
        <v>5</v>
      </c>
      <c r="I861" s="150">
        <f t="shared" si="44"/>
        <v>0</v>
      </c>
      <c r="J861" s="150">
        <f t="shared" si="45"/>
        <v>0</v>
      </c>
      <c r="K861" s="151">
        <v>0</v>
      </c>
      <c r="L861" s="150">
        <f t="shared" si="46"/>
        <v>5</v>
      </c>
    </row>
    <row r="862" spans="2:12" x14ac:dyDescent="0.25">
      <c r="B862" s="149" t="str">
        <f t="shared" si="43"/>
        <v>4JOUANNE</v>
      </c>
      <c r="C862" s="64" t="s">
        <v>973</v>
      </c>
      <c r="D862" s="64" t="s">
        <v>256</v>
      </c>
      <c r="E862" s="64" t="s">
        <v>520</v>
      </c>
      <c r="F862" s="350">
        <v>22844</v>
      </c>
      <c r="G862" s="351">
        <v>71</v>
      </c>
      <c r="H862" s="351">
        <v>4</v>
      </c>
      <c r="I862" s="150">
        <f t="shared" si="44"/>
        <v>0</v>
      </c>
      <c r="J862" s="150">
        <f t="shared" si="45"/>
        <v>0</v>
      </c>
      <c r="K862" s="151">
        <v>0</v>
      </c>
      <c r="L862" s="150">
        <f t="shared" si="46"/>
        <v>4</v>
      </c>
    </row>
    <row r="863" spans="2:12" x14ac:dyDescent="0.25">
      <c r="B863" s="149" t="str">
        <f t="shared" si="43"/>
        <v>6JOUBERT</v>
      </c>
      <c r="C863" s="64" t="s">
        <v>974</v>
      </c>
      <c r="D863" s="64" t="s">
        <v>95</v>
      </c>
      <c r="E863" s="64" t="s">
        <v>526</v>
      </c>
      <c r="F863" s="350">
        <v>16037</v>
      </c>
      <c r="G863" s="351">
        <v>71</v>
      </c>
      <c r="H863" s="351">
        <v>6</v>
      </c>
      <c r="I863" s="150">
        <f t="shared" si="44"/>
        <v>0</v>
      </c>
      <c r="J863" s="150">
        <f t="shared" si="45"/>
        <v>0</v>
      </c>
      <c r="K863" s="151">
        <v>0</v>
      </c>
      <c r="L863" s="150">
        <f t="shared" si="46"/>
        <v>6</v>
      </c>
    </row>
    <row r="864" spans="2:12" x14ac:dyDescent="0.25">
      <c r="B864" s="149" t="str">
        <f t="shared" si="43"/>
        <v>5JUNIQUE</v>
      </c>
      <c r="C864" s="64" t="s">
        <v>975</v>
      </c>
      <c r="D864" s="64" t="s">
        <v>136</v>
      </c>
      <c r="E864" s="64" t="s">
        <v>516</v>
      </c>
      <c r="F864" s="350">
        <v>25509</v>
      </c>
      <c r="G864" s="351">
        <v>71</v>
      </c>
      <c r="H864" s="351">
        <v>5</v>
      </c>
      <c r="I864" s="150">
        <f t="shared" si="44"/>
        <v>0</v>
      </c>
      <c r="J864" s="150">
        <f t="shared" si="45"/>
        <v>0</v>
      </c>
      <c r="K864" s="151">
        <v>0</v>
      </c>
      <c r="L864" s="150">
        <f t="shared" si="46"/>
        <v>5</v>
      </c>
    </row>
    <row r="865" spans="2:12" x14ac:dyDescent="0.25">
      <c r="B865" s="149" t="str">
        <f t="shared" si="43"/>
        <v>7JURY</v>
      </c>
      <c r="C865" s="64" t="s">
        <v>457</v>
      </c>
      <c r="D865" s="64" t="s">
        <v>976</v>
      </c>
      <c r="E865" s="64" t="s">
        <v>526</v>
      </c>
      <c r="F865" s="350">
        <v>35307</v>
      </c>
      <c r="G865" s="351">
        <v>71</v>
      </c>
      <c r="H865" s="351" t="s">
        <v>14</v>
      </c>
      <c r="I865" s="150" t="str">
        <f t="shared" si="44"/>
        <v>F</v>
      </c>
      <c r="J865" s="150">
        <f t="shared" si="45"/>
        <v>0</v>
      </c>
      <c r="K865" s="151">
        <v>0</v>
      </c>
      <c r="L865" s="150">
        <f t="shared" si="46"/>
        <v>7</v>
      </c>
    </row>
    <row r="866" spans="2:12" x14ac:dyDescent="0.25">
      <c r="B866" s="149" t="str">
        <f t="shared" si="43"/>
        <v>5JURY</v>
      </c>
      <c r="C866" s="64" t="s">
        <v>457</v>
      </c>
      <c r="D866" s="64" t="s">
        <v>602</v>
      </c>
      <c r="E866" s="64" t="s">
        <v>526</v>
      </c>
      <c r="F866" s="350">
        <v>26394</v>
      </c>
      <c r="G866" s="351">
        <v>71</v>
      </c>
      <c r="H866" s="351">
        <v>5</v>
      </c>
      <c r="I866" s="150">
        <f t="shared" si="44"/>
        <v>0</v>
      </c>
      <c r="J866" s="150">
        <f t="shared" si="45"/>
        <v>0</v>
      </c>
      <c r="K866" s="151">
        <v>0</v>
      </c>
      <c r="L866" s="150">
        <f t="shared" si="46"/>
        <v>5</v>
      </c>
    </row>
    <row r="867" spans="2:12" x14ac:dyDescent="0.25">
      <c r="B867" s="149" t="str">
        <f t="shared" si="43"/>
        <v>7JURY</v>
      </c>
      <c r="C867" s="64" t="s">
        <v>457</v>
      </c>
      <c r="D867" s="64" t="s">
        <v>631</v>
      </c>
      <c r="E867" s="64" t="s">
        <v>526</v>
      </c>
      <c r="F867" s="350">
        <v>36415</v>
      </c>
      <c r="G867" s="351">
        <v>71</v>
      </c>
      <c r="H867" s="351" t="s">
        <v>4</v>
      </c>
      <c r="I867" s="150">
        <f t="shared" si="44"/>
        <v>0</v>
      </c>
      <c r="J867" s="150" t="str">
        <f t="shared" si="45"/>
        <v>M</v>
      </c>
      <c r="K867" s="151">
        <v>0</v>
      </c>
      <c r="L867" s="150">
        <f t="shared" si="46"/>
        <v>7</v>
      </c>
    </row>
    <row r="868" spans="2:12" x14ac:dyDescent="0.25">
      <c r="B868" s="149" t="str">
        <f t="shared" si="43"/>
        <v>6KELHAOUI</v>
      </c>
      <c r="C868" s="64" t="s">
        <v>977</v>
      </c>
      <c r="D868" s="64" t="s">
        <v>978</v>
      </c>
      <c r="E868" s="64" t="s">
        <v>522</v>
      </c>
      <c r="F868" s="350">
        <v>11794</v>
      </c>
      <c r="G868" s="351">
        <v>71</v>
      </c>
      <c r="H868" s="351">
        <v>6</v>
      </c>
      <c r="I868" s="150">
        <f t="shared" si="44"/>
        <v>0</v>
      </c>
      <c r="J868" s="150">
        <f t="shared" si="45"/>
        <v>0</v>
      </c>
      <c r="K868" s="151">
        <v>0</v>
      </c>
      <c r="L868" s="150">
        <f t="shared" si="46"/>
        <v>6</v>
      </c>
    </row>
    <row r="869" spans="2:12" x14ac:dyDescent="0.25">
      <c r="B869" s="149" t="str">
        <f t="shared" si="43"/>
        <v>6KELHAOUI</v>
      </c>
      <c r="C869" s="64" t="s">
        <v>977</v>
      </c>
      <c r="D869" s="64" t="s">
        <v>979</v>
      </c>
      <c r="E869" s="64" t="s">
        <v>522</v>
      </c>
      <c r="F869" s="350">
        <v>15834</v>
      </c>
      <c r="G869" s="351">
        <v>71</v>
      </c>
      <c r="H869" s="351">
        <v>6</v>
      </c>
      <c r="I869" s="150">
        <f t="shared" si="44"/>
        <v>0</v>
      </c>
      <c r="J869" s="150">
        <f t="shared" si="45"/>
        <v>0</v>
      </c>
      <c r="K869" s="151">
        <v>0</v>
      </c>
      <c r="L869" s="150">
        <f t="shared" si="46"/>
        <v>6</v>
      </c>
    </row>
    <row r="870" spans="2:12" x14ac:dyDescent="0.25">
      <c r="B870" s="149" t="str">
        <f t="shared" si="43"/>
        <v>5KIFFEL</v>
      </c>
      <c r="C870" s="64" t="s">
        <v>980</v>
      </c>
      <c r="D870" s="64" t="s">
        <v>125</v>
      </c>
      <c r="E870" s="64" t="s">
        <v>529</v>
      </c>
      <c r="F870" s="350">
        <v>21047</v>
      </c>
      <c r="G870" s="351">
        <v>71</v>
      </c>
      <c r="H870" s="351">
        <v>5</v>
      </c>
      <c r="I870" s="150">
        <f t="shared" si="44"/>
        <v>0</v>
      </c>
      <c r="J870" s="150">
        <f t="shared" si="45"/>
        <v>0</v>
      </c>
      <c r="K870" s="151">
        <v>0</v>
      </c>
      <c r="L870" s="150">
        <f t="shared" si="46"/>
        <v>5</v>
      </c>
    </row>
    <row r="871" spans="2:12" x14ac:dyDescent="0.25">
      <c r="B871" s="149" t="str">
        <f t="shared" si="43"/>
        <v>6KOCZANSKI</v>
      </c>
      <c r="C871" s="64" t="s">
        <v>981</v>
      </c>
      <c r="D871" s="64" t="s">
        <v>782</v>
      </c>
      <c r="E871" s="64" t="s">
        <v>543</v>
      </c>
      <c r="F871" s="350">
        <v>15382</v>
      </c>
      <c r="G871" s="351">
        <v>71</v>
      </c>
      <c r="H871" s="351">
        <v>6</v>
      </c>
      <c r="I871" s="150">
        <f t="shared" si="44"/>
        <v>0</v>
      </c>
      <c r="J871" s="150">
        <f t="shared" si="45"/>
        <v>0</v>
      </c>
      <c r="K871" s="151">
        <v>0</v>
      </c>
      <c r="L871" s="150">
        <f t="shared" si="46"/>
        <v>6</v>
      </c>
    </row>
    <row r="872" spans="2:12" x14ac:dyDescent="0.25">
      <c r="B872" s="149" t="str">
        <f t="shared" si="43"/>
        <v>2KUNTZ</v>
      </c>
      <c r="C872" s="64" t="s">
        <v>982</v>
      </c>
      <c r="D872" s="64" t="s">
        <v>181</v>
      </c>
      <c r="E872" s="64" t="s">
        <v>536</v>
      </c>
      <c r="F872" s="350">
        <v>26236</v>
      </c>
      <c r="G872" s="351">
        <v>71</v>
      </c>
      <c r="H872" s="351">
        <v>1</v>
      </c>
      <c r="I872" s="150">
        <f t="shared" si="44"/>
        <v>0</v>
      </c>
      <c r="J872" s="150">
        <f t="shared" si="45"/>
        <v>0</v>
      </c>
      <c r="K872" s="151">
        <v>0</v>
      </c>
      <c r="L872" s="150">
        <f t="shared" si="46"/>
        <v>2</v>
      </c>
    </row>
    <row r="873" spans="2:12" x14ac:dyDescent="0.25">
      <c r="B873" s="149" t="str">
        <f t="shared" si="43"/>
        <v>7KUT</v>
      </c>
      <c r="C873" s="64" t="s">
        <v>983</v>
      </c>
      <c r="D873" s="64" t="s">
        <v>984</v>
      </c>
      <c r="E873" s="64" t="s">
        <v>518</v>
      </c>
      <c r="F873" s="350">
        <v>36062</v>
      </c>
      <c r="G873" s="351">
        <v>71</v>
      </c>
      <c r="H873" s="351" t="s">
        <v>14</v>
      </c>
      <c r="I873" s="150" t="str">
        <f t="shared" si="44"/>
        <v>F</v>
      </c>
      <c r="J873" s="150">
        <f t="shared" si="45"/>
        <v>0</v>
      </c>
      <c r="K873" s="151">
        <v>0</v>
      </c>
      <c r="L873" s="150">
        <f t="shared" si="46"/>
        <v>7</v>
      </c>
    </row>
    <row r="874" spans="2:12" x14ac:dyDescent="0.25">
      <c r="B874" s="149" t="str">
        <f t="shared" si="43"/>
        <v>5LABAT</v>
      </c>
      <c r="C874" s="64" t="s">
        <v>985</v>
      </c>
      <c r="D874" s="64" t="s">
        <v>759</v>
      </c>
      <c r="E874" s="64" t="s">
        <v>526</v>
      </c>
      <c r="F874" s="350">
        <v>20015</v>
      </c>
      <c r="G874" s="351">
        <v>71</v>
      </c>
      <c r="H874" s="351">
        <v>5</v>
      </c>
      <c r="I874" s="150">
        <f t="shared" si="44"/>
        <v>0</v>
      </c>
      <c r="J874" s="150">
        <f t="shared" si="45"/>
        <v>0</v>
      </c>
      <c r="K874" s="151">
        <v>0</v>
      </c>
      <c r="L874" s="150">
        <f t="shared" si="46"/>
        <v>5</v>
      </c>
    </row>
    <row r="875" spans="2:12" x14ac:dyDescent="0.25">
      <c r="B875" s="149" t="str">
        <f t="shared" si="43"/>
        <v>6LABOUREAU</v>
      </c>
      <c r="C875" s="64" t="s">
        <v>986</v>
      </c>
      <c r="D875" s="64" t="s">
        <v>763</v>
      </c>
      <c r="E875" s="64" t="s">
        <v>523</v>
      </c>
      <c r="F875" s="350">
        <v>17024</v>
      </c>
      <c r="G875" s="351">
        <v>71</v>
      </c>
      <c r="H875" s="351">
        <v>6</v>
      </c>
      <c r="I875" s="150">
        <f t="shared" si="44"/>
        <v>0</v>
      </c>
      <c r="J875" s="150">
        <f t="shared" si="45"/>
        <v>0</v>
      </c>
      <c r="K875" s="151">
        <v>0</v>
      </c>
      <c r="L875" s="150">
        <f t="shared" si="46"/>
        <v>6</v>
      </c>
    </row>
    <row r="876" spans="2:12" x14ac:dyDescent="0.25">
      <c r="B876" s="149" t="str">
        <f t="shared" si="43"/>
        <v>6LABOURIAUX</v>
      </c>
      <c r="C876" s="64" t="s">
        <v>987</v>
      </c>
      <c r="D876" s="64" t="s">
        <v>95</v>
      </c>
      <c r="E876" s="64" t="s">
        <v>543</v>
      </c>
      <c r="F876" s="350">
        <v>17617</v>
      </c>
      <c r="G876" s="351">
        <v>71</v>
      </c>
      <c r="H876" s="351">
        <v>6</v>
      </c>
      <c r="I876" s="150">
        <f t="shared" si="44"/>
        <v>0</v>
      </c>
      <c r="J876" s="150">
        <f t="shared" si="45"/>
        <v>0</v>
      </c>
      <c r="K876" s="151">
        <v>0</v>
      </c>
      <c r="L876" s="150">
        <f t="shared" si="46"/>
        <v>6</v>
      </c>
    </row>
    <row r="877" spans="2:12" x14ac:dyDescent="0.25">
      <c r="B877" s="149" t="str">
        <f t="shared" si="43"/>
        <v>3LAC</v>
      </c>
      <c r="C877" s="64" t="s">
        <v>988</v>
      </c>
      <c r="D877" s="64" t="s">
        <v>989</v>
      </c>
      <c r="E877" s="64" t="s">
        <v>544</v>
      </c>
      <c r="F877" s="350">
        <v>35326</v>
      </c>
      <c r="G877" s="351">
        <v>71</v>
      </c>
      <c r="H877" s="351">
        <v>3</v>
      </c>
      <c r="I877" s="150">
        <f t="shared" si="44"/>
        <v>0</v>
      </c>
      <c r="J877" s="150">
        <f t="shared" si="45"/>
        <v>0</v>
      </c>
      <c r="K877" s="151">
        <v>0</v>
      </c>
      <c r="L877" s="150">
        <f t="shared" si="46"/>
        <v>3</v>
      </c>
    </row>
    <row r="878" spans="2:12" x14ac:dyDescent="0.25">
      <c r="B878" s="149" t="str">
        <f t="shared" si="43"/>
        <v>3LAC</v>
      </c>
      <c r="C878" s="64" t="s">
        <v>988</v>
      </c>
      <c r="D878" s="64" t="s">
        <v>17</v>
      </c>
      <c r="E878" s="64" t="s">
        <v>544</v>
      </c>
      <c r="F878" s="350">
        <v>24631</v>
      </c>
      <c r="G878" s="351">
        <v>71</v>
      </c>
      <c r="H878" s="351">
        <v>3</v>
      </c>
      <c r="I878" s="150">
        <f t="shared" si="44"/>
        <v>0</v>
      </c>
      <c r="J878" s="150">
        <f t="shared" si="45"/>
        <v>0</v>
      </c>
      <c r="K878" s="151">
        <v>0</v>
      </c>
      <c r="L878" s="150">
        <f t="shared" si="46"/>
        <v>3</v>
      </c>
    </row>
    <row r="879" spans="2:12" x14ac:dyDescent="0.25">
      <c r="B879" s="149" t="str">
        <f t="shared" si="43"/>
        <v>5LACASSAGNE</v>
      </c>
      <c r="C879" s="64" t="s">
        <v>990</v>
      </c>
      <c r="D879" s="64" t="s">
        <v>139</v>
      </c>
      <c r="E879" s="64" t="s">
        <v>521</v>
      </c>
      <c r="F879" s="350">
        <v>17906</v>
      </c>
      <c r="G879" s="351">
        <v>71</v>
      </c>
      <c r="H879" s="351">
        <v>5</v>
      </c>
      <c r="I879" s="150">
        <f t="shared" si="44"/>
        <v>0</v>
      </c>
      <c r="J879" s="150">
        <f t="shared" si="45"/>
        <v>0</v>
      </c>
      <c r="K879" s="151">
        <v>0</v>
      </c>
      <c r="L879" s="150">
        <f t="shared" si="46"/>
        <v>5</v>
      </c>
    </row>
    <row r="880" spans="2:12" x14ac:dyDescent="0.25">
      <c r="B880" s="149" t="str">
        <f t="shared" si="43"/>
        <v>5LACOMBE</v>
      </c>
      <c r="C880" s="64" t="s">
        <v>991</v>
      </c>
      <c r="D880" s="64" t="s">
        <v>759</v>
      </c>
      <c r="E880" s="64" t="s">
        <v>540</v>
      </c>
      <c r="F880" s="350">
        <v>24070</v>
      </c>
      <c r="G880" s="351">
        <v>71</v>
      </c>
      <c r="H880" s="351">
        <v>5</v>
      </c>
      <c r="I880" s="150">
        <f t="shared" si="44"/>
        <v>0</v>
      </c>
      <c r="J880" s="150">
        <f t="shared" si="45"/>
        <v>0</v>
      </c>
      <c r="K880" s="151">
        <v>0</v>
      </c>
      <c r="L880" s="150">
        <f t="shared" si="46"/>
        <v>5</v>
      </c>
    </row>
    <row r="881" spans="2:12" x14ac:dyDescent="0.25">
      <c r="B881" s="149" t="str">
        <f t="shared" si="43"/>
        <v>2LAFOY</v>
      </c>
      <c r="C881" s="64" t="s">
        <v>992</v>
      </c>
      <c r="D881" s="64" t="s">
        <v>158</v>
      </c>
      <c r="E881" s="64" t="s">
        <v>537</v>
      </c>
      <c r="F881" s="350">
        <v>23526</v>
      </c>
      <c r="G881" s="351">
        <v>71</v>
      </c>
      <c r="H881" s="351">
        <v>2</v>
      </c>
      <c r="I881" s="150">
        <f t="shared" si="44"/>
        <v>0</v>
      </c>
      <c r="J881" s="150">
        <f t="shared" si="45"/>
        <v>0</v>
      </c>
      <c r="K881" s="151">
        <v>0</v>
      </c>
      <c r="L881" s="150">
        <f t="shared" si="46"/>
        <v>2</v>
      </c>
    </row>
    <row r="882" spans="2:12" x14ac:dyDescent="0.25">
      <c r="B882" s="149" t="str">
        <f t="shared" si="43"/>
        <v>6LAGRANGE</v>
      </c>
      <c r="C882" s="64" t="s">
        <v>993</v>
      </c>
      <c r="D882" s="64" t="s">
        <v>101</v>
      </c>
      <c r="E882" s="64" t="s">
        <v>520</v>
      </c>
      <c r="F882" s="350">
        <v>14629</v>
      </c>
      <c r="G882" s="351">
        <v>71</v>
      </c>
      <c r="H882" s="351">
        <v>6</v>
      </c>
      <c r="I882" s="150">
        <f t="shared" si="44"/>
        <v>0</v>
      </c>
      <c r="J882" s="150">
        <f t="shared" si="45"/>
        <v>0</v>
      </c>
      <c r="K882" s="151">
        <v>0</v>
      </c>
      <c r="L882" s="150">
        <f t="shared" si="46"/>
        <v>6</v>
      </c>
    </row>
    <row r="883" spans="2:12" x14ac:dyDescent="0.25">
      <c r="B883" s="149" t="str">
        <f t="shared" si="43"/>
        <v>5LAMALLE</v>
      </c>
      <c r="C883" s="64" t="s">
        <v>994</v>
      </c>
      <c r="D883" s="64" t="s">
        <v>31</v>
      </c>
      <c r="E883" s="64" t="s">
        <v>520</v>
      </c>
      <c r="F883" s="350">
        <v>17820</v>
      </c>
      <c r="G883" s="351">
        <v>71</v>
      </c>
      <c r="H883" s="351">
        <v>5</v>
      </c>
      <c r="I883" s="150">
        <f t="shared" si="44"/>
        <v>0</v>
      </c>
      <c r="J883" s="150">
        <f t="shared" si="45"/>
        <v>0</v>
      </c>
      <c r="K883" s="151">
        <v>0</v>
      </c>
      <c r="L883" s="150">
        <f t="shared" si="46"/>
        <v>5</v>
      </c>
    </row>
    <row r="884" spans="2:12" x14ac:dyDescent="0.25">
      <c r="B884" s="149" t="str">
        <f t="shared" si="43"/>
        <v>3LAMALLE</v>
      </c>
      <c r="C884" s="64" t="s">
        <v>994</v>
      </c>
      <c r="D884" s="64" t="s">
        <v>27</v>
      </c>
      <c r="E884" s="64" t="s">
        <v>538</v>
      </c>
      <c r="F884" s="350">
        <v>23445</v>
      </c>
      <c r="G884" s="351">
        <v>71</v>
      </c>
      <c r="H884" s="351">
        <v>3</v>
      </c>
      <c r="I884" s="150">
        <f t="shared" si="44"/>
        <v>0</v>
      </c>
      <c r="J884" s="150">
        <f t="shared" si="45"/>
        <v>0</v>
      </c>
      <c r="K884" s="151">
        <v>0</v>
      </c>
      <c r="L884" s="150">
        <f t="shared" si="46"/>
        <v>3</v>
      </c>
    </row>
    <row r="885" spans="2:12" x14ac:dyDescent="0.25">
      <c r="B885" s="149" t="str">
        <f t="shared" si="43"/>
        <v>3LAMETERY</v>
      </c>
      <c r="C885" s="64" t="s">
        <v>995</v>
      </c>
      <c r="D885" s="64" t="s">
        <v>256</v>
      </c>
      <c r="E885" s="64" t="s">
        <v>541</v>
      </c>
      <c r="F885" s="350">
        <v>23267</v>
      </c>
      <c r="G885" s="351">
        <v>71</v>
      </c>
      <c r="H885" s="351">
        <v>3</v>
      </c>
      <c r="I885" s="150">
        <f t="shared" si="44"/>
        <v>0</v>
      </c>
      <c r="J885" s="150">
        <f t="shared" si="45"/>
        <v>0</v>
      </c>
      <c r="K885" s="151">
        <v>0</v>
      </c>
      <c r="L885" s="150">
        <f t="shared" si="46"/>
        <v>3</v>
      </c>
    </row>
    <row r="886" spans="2:12" x14ac:dyDescent="0.25">
      <c r="B886" s="149" t="str">
        <f t="shared" si="43"/>
        <v>3LAMY</v>
      </c>
      <c r="C886" s="64" t="s">
        <v>996</v>
      </c>
      <c r="D886" s="64" t="s">
        <v>695</v>
      </c>
      <c r="E886" s="64" t="s">
        <v>530</v>
      </c>
      <c r="F886" s="350">
        <v>31922</v>
      </c>
      <c r="G886" s="351">
        <v>71</v>
      </c>
      <c r="H886" s="351">
        <v>3</v>
      </c>
      <c r="I886" s="150">
        <f t="shared" si="44"/>
        <v>0</v>
      </c>
      <c r="J886" s="150">
        <f t="shared" si="45"/>
        <v>0</v>
      </c>
      <c r="K886" s="151">
        <v>0</v>
      </c>
      <c r="L886" s="150">
        <f t="shared" si="46"/>
        <v>3</v>
      </c>
    </row>
    <row r="887" spans="2:12" x14ac:dyDescent="0.25">
      <c r="B887" s="149" t="str">
        <f t="shared" si="43"/>
        <v>7LANDRE</v>
      </c>
      <c r="C887" s="64" t="s">
        <v>1323</v>
      </c>
      <c r="D887" s="64" t="s">
        <v>628</v>
      </c>
      <c r="E887" s="64" t="s">
        <v>520</v>
      </c>
      <c r="F887" s="350">
        <v>28758</v>
      </c>
      <c r="G887" s="351">
        <v>71</v>
      </c>
      <c r="H887" s="351" t="s">
        <v>14</v>
      </c>
      <c r="I887" s="150" t="str">
        <f t="shared" si="44"/>
        <v>F</v>
      </c>
      <c r="J887" s="150">
        <f t="shared" si="45"/>
        <v>0</v>
      </c>
      <c r="K887" s="151">
        <v>0</v>
      </c>
      <c r="L887" s="150">
        <f t="shared" si="46"/>
        <v>7</v>
      </c>
    </row>
    <row r="888" spans="2:12" x14ac:dyDescent="0.25">
      <c r="B888" s="149" t="str">
        <f t="shared" si="43"/>
        <v>2LANDRE</v>
      </c>
      <c r="C888" s="64" t="s">
        <v>1323</v>
      </c>
      <c r="D888" s="64" t="s">
        <v>219</v>
      </c>
      <c r="E888" s="64" t="s">
        <v>520</v>
      </c>
      <c r="F888" s="350">
        <v>27713</v>
      </c>
      <c r="G888" s="351">
        <v>71</v>
      </c>
      <c r="H888" s="351">
        <v>1</v>
      </c>
      <c r="I888" s="150">
        <f t="shared" si="44"/>
        <v>0</v>
      </c>
      <c r="J888" s="150">
        <f t="shared" si="45"/>
        <v>0</v>
      </c>
      <c r="K888" s="151">
        <v>0</v>
      </c>
      <c r="L888" s="150">
        <f t="shared" si="46"/>
        <v>2</v>
      </c>
    </row>
    <row r="889" spans="2:12" x14ac:dyDescent="0.25">
      <c r="B889" s="149" t="str">
        <f t="shared" si="43"/>
        <v>2LANORE</v>
      </c>
      <c r="C889" s="64" t="s">
        <v>997</v>
      </c>
      <c r="D889" s="64" t="s">
        <v>218</v>
      </c>
      <c r="E889" s="64" t="s">
        <v>521</v>
      </c>
      <c r="F889" s="350">
        <v>30072</v>
      </c>
      <c r="G889" s="351">
        <v>71</v>
      </c>
      <c r="H889" s="351">
        <v>2</v>
      </c>
      <c r="I889" s="150">
        <f t="shared" si="44"/>
        <v>0</v>
      </c>
      <c r="J889" s="150">
        <f t="shared" si="45"/>
        <v>0</v>
      </c>
      <c r="K889" s="151">
        <v>0</v>
      </c>
      <c r="L889" s="150">
        <f t="shared" si="46"/>
        <v>2</v>
      </c>
    </row>
    <row r="890" spans="2:12" x14ac:dyDescent="0.25">
      <c r="B890" s="149" t="str">
        <f t="shared" si="43"/>
        <v>3LAPRAY</v>
      </c>
      <c r="C890" s="64" t="s">
        <v>998</v>
      </c>
      <c r="D890" s="64" t="s">
        <v>999</v>
      </c>
      <c r="E890" s="64" t="s">
        <v>520</v>
      </c>
      <c r="F890" s="350">
        <v>29863</v>
      </c>
      <c r="G890" s="351">
        <v>71</v>
      </c>
      <c r="H890" s="351">
        <v>3</v>
      </c>
      <c r="I890" s="150">
        <f t="shared" si="44"/>
        <v>0</v>
      </c>
      <c r="J890" s="150">
        <f t="shared" si="45"/>
        <v>0</v>
      </c>
      <c r="K890" s="151">
        <v>0</v>
      </c>
      <c r="L890" s="150">
        <f t="shared" si="46"/>
        <v>3</v>
      </c>
    </row>
    <row r="891" spans="2:12" x14ac:dyDescent="0.25">
      <c r="B891" s="149" t="str">
        <f t="shared" si="43"/>
        <v>4LAREURE</v>
      </c>
      <c r="C891" s="64" t="s">
        <v>243</v>
      </c>
      <c r="D891" s="64" t="s">
        <v>1000</v>
      </c>
      <c r="E891" s="64" t="s">
        <v>532</v>
      </c>
      <c r="F891" s="350">
        <v>32214</v>
      </c>
      <c r="G891" s="351">
        <v>71</v>
      </c>
      <c r="H891" s="351">
        <v>4</v>
      </c>
      <c r="I891" s="150">
        <f t="shared" si="44"/>
        <v>0</v>
      </c>
      <c r="J891" s="150">
        <f t="shared" si="45"/>
        <v>0</v>
      </c>
      <c r="K891" s="151">
        <v>0</v>
      </c>
      <c r="L891" s="150">
        <f t="shared" si="46"/>
        <v>4</v>
      </c>
    </row>
    <row r="892" spans="2:12" x14ac:dyDescent="0.25">
      <c r="B892" s="149" t="str">
        <f t="shared" si="43"/>
        <v>5LARIEPE</v>
      </c>
      <c r="C892" s="64" t="s">
        <v>1001</v>
      </c>
      <c r="D892" s="64" t="s">
        <v>213</v>
      </c>
      <c r="E892" s="64" t="s">
        <v>520</v>
      </c>
      <c r="F892" s="350">
        <v>21125</v>
      </c>
      <c r="G892" s="351">
        <v>71</v>
      </c>
      <c r="H892" s="351">
        <v>5</v>
      </c>
      <c r="I892" s="150">
        <f t="shared" si="44"/>
        <v>0</v>
      </c>
      <c r="J892" s="150">
        <f t="shared" si="45"/>
        <v>0</v>
      </c>
      <c r="K892" s="151">
        <v>0</v>
      </c>
      <c r="L892" s="150">
        <f t="shared" si="46"/>
        <v>5</v>
      </c>
    </row>
    <row r="893" spans="2:12" x14ac:dyDescent="0.25">
      <c r="B893" s="149" t="str">
        <f t="shared" si="43"/>
        <v>4LARTAUT</v>
      </c>
      <c r="C893" s="64" t="s">
        <v>1002</v>
      </c>
      <c r="D893" s="64" t="s">
        <v>59</v>
      </c>
      <c r="E893" s="64" t="s">
        <v>529</v>
      </c>
      <c r="F893" s="350">
        <v>23551</v>
      </c>
      <c r="G893" s="351">
        <v>71</v>
      </c>
      <c r="H893" s="351">
        <v>4</v>
      </c>
      <c r="I893" s="150">
        <f t="shared" si="44"/>
        <v>0</v>
      </c>
      <c r="J893" s="150">
        <f t="shared" si="45"/>
        <v>0</v>
      </c>
      <c r="K893" s="151">
        <v>0</v>
      </c>
      <c r="L893" s="150">
        <f t="shared" si="46"/>
        <v>4</v>
      </c>
    </row>
    <row r="894" spans="2:12" x14ac:dyDescent="0.25">
      <c r="B894" s="149" t="str">
        <f t="shared" si="43"/>
        <v>5LARUE</v>
      </c>
      <c r="C894" s="64" t="s">
        <v>1489</v>
      </c>
      <c r="D894" s="64" t="s">
        <v>202</v>
      </c>
      <c r="E894" s="64" t="s">
        <v>516</v>
      </c>
      <c r="F894" s="350">
        <v>20100</v>
      </c>
      <c r="G894" s="351">
        <v>71</v>
      </c>
      <c r="H894" s="351">
        <v>5</v>
      </c>
      <c r="I894" s="150">
        <f t="shared" si="44"/>
        <v>0</v>
      </c>
      <c r="J894" s="150">
        <f t="shared" si="45"/>
        <v>0</v>
      </c>
      <c r="K894" s="151">
        <v>0</v>
      </c>
      <c r="L894" s="150">
        <f t="shared" si="46"/>
        <v>5</v>
      </c>
    </row>
    <row r="895" spans="2:12" x14ac:dyDescent="0.25">
      <c r="B895" s="149" t="str">
        <f t="shared" si="43"/>
        <v>5LASSAIGNE</v>
      </c>
      <c r="C895" s="64" t="s">
        <v>109</v>
      </c>
      <c r="D895" s="64" t="s">
        <v>1451</v>
      </c>
      <c r="E895" s="64" t="s">
        <v>518</v>
      </c>
      <c r="F895" s="350">
        <v>35198</v>
      </c>
      <c r="G895" s="351">
        <v>71</v>
      </c>
      <c r="H895" s="351">
        <v>5</v>
      </c>
      <c r="I895" s="150">
        <f t="shared" si="44"/>
        <v>0</v>
      </c>
      <c r="J895" s="150">
        <f t="shared" si="45"/>
        <v>0</v>
      </c>
      <c r="K895" s="151">
        <v>0</v>
      </c>
      <c r="L895" s="150">
        <f t="shared" si="46"/>
        <v>5</v>
      </c>
    </row>
    <row r="896" spans="2:12" x14ac:dyDescent="0.25">
      <c r="B896" s="149" t="str">
        <f t="shared" si="43"/>
        <v>5LASSAIGNE</v>
      </c>
      <c r="C896" s="64" t="s">
        <v>109</v>
      </c>
      <c r="D896" s="64" t="s">
        <v>589</v>
      </c>
      <c r="E896" s="64" t="s">
        <v>518</v>
      </c>
      <c r="F896" s="350">
        <v>35966</v>
      </c>
      <c r="G896" s="351">
        <v>71</v>
      </c>
      <c r="H896" s="351">
        <v>5</v>
      </c>
      <c r="I896" s="150">
        <f t="shared" si="44"/>
        <v>0</v>
      </c>
      <c r="J896" s="150">
        <f t="shared" si="45"/>
        <v>0</v>
      </c>
      <c r="K896" s="151">
        <v>0</v>
      </c>
      <c r="L896" s="150">
        <f t="shared" si="46"/>
        <v>5</v>
      </c>
    </row>
    <row r="897" spans="2:12" x14ac:dyDescent="0.25">
      <c r="B897" s="149" t="str">
        <f t="shared" si="43"/>
        <v>3LATRECHE</v>
      </c>
      <c r="C897" s="64" t="s">
        <v>1003</v>
      </c>
      <c r="D897" s="64" t="s">
        <v>59</v>
      </c>
      <c r="E897" s="64" t="s">
        <v>529</v>
      </c>
      <c r="F897" s="350">
        <v>31158</v>
      </c>
      <c r="G897" s="351">
        <v>71</v>
      </c>
      <c r="H897" s="351">
        <v>3</v>
      </c>
      <c r="I897" s="150">
        <f t="shared" si="44"/>
        <v>0</v>
      </c>
      <c r="J897" s="150">
        <f t="shared" si="45"/>
        <v>0</v>
      </c>
      <c r="K897" s="151">
        <v>0</v>
      </c>
      <c r="L897" s="150">
        <f t="shared" si="46"/>
        <v>3</v>
      </c>
    </row>
    <row r="898" spans="2:12" x14ac:dyDescent="0.25">
      <c r="B898" s="149" t="str">
        <f t="shared" si="43"/>
        <v>6LAURENCE</v>
      </c>
      <c r="C898" s="64" t="s">
        <v>1004</v>
      </c>
      <c r="D898" s="64" t="s">
        <v>139</v>
      </c>
      <c r="E898" s="64" t="s">
        <v>526</v>
      </c>
      <c r="F898" s="350">
        <v>23213</v>
      </c>
      <c r="G898" s="351">
        <v>71</v>
      </c>
      <c r="H898" s="351">
        <v>6</v>
      </c>
      <c r="I898" s="150">
        <f t="shared" si="44"/>
        <v>0</v>
      </c>
      <c r="J898" s="150">
        <f t="shared" si="45"/>
        <v>0</v>
      </c>
      <c r="K898" s="151">
        <v>0</v>
      </c>
      <c r="L898" s="150">
        <f t="shared" si="46"/>
        <v>6</v>
      </c>
    </row>
    <row r="899" spans="2:12" x14ac:dyDescent="0.25">
      <c r="B899" s="149" t="str">
        <f t="shared" si="43"/>
        <v>4LAURENTI</v>
      </c>
      <c r="C899" s="64" t="s">
        <v>1005</v>
      </c>
      <c r="D899" s="64" t="s">
        <v>659</v>
      </c>
      <c r="E899" s="64" t="s">
        <v>520</v>
      </c>
      <c r="F899" s="350">
        <v>34899</v>
      </c>
      <c r="G899" s="351">
        <v>71</v>
      </c>
      <c r="H899" s="351">
        <v>4</v>
      </c>
      <c r="I899" s="150">
        <f t="shared" si="44"/>
        <v>0</v>
      </c>
      <c r="J899" s="150">
        <f t="shared" si="45"/>
        <v>0</v>
      </c>
      <c r="K899" s="151">
        <v>0</v>
      </c>
      <c r="L899" s="150">
        <f t="shared" si="46"/>
        <v>4</v>
      </c>
    </row>
    <row r="900" spans="2:12" x14ac:dyDescent="0.25">
      <c r="B900" s="149" t="str">
        <f t="shared" si="43"/>
        <v>4LAURENTI</v>
      </c>
      <c r="C900" s="64" t="s">
        <v>1005</v>
      </c>
      <c r="D900" s="64" t="s">
        <v>136</v>
      </c>
      <c r="E900" s="64" t="s">
        <v>520</v>
      </c>
      <c r="F900" s="350">
        <v>23537</v>
      </c>
      <c r="G900" s="351">
        <v>71</v>
      </c>
      <c r="H900" s="351">
        <v>4</v>
      </c>
      <c r="I900" s="150">
        <f t="shared" si="44"/>
        <v>0</v>
      </c>
      <c r="J900" s="150">
        <f t="shared" si="45"/>
        <v>0</v>
      </c>
      <c r="K900" s="151">
        <v>0</v>
      </c>
      <c r="L900" s="150">
        <f t="shared" si="46"/>
        <v>4</v>
      </c>
    </row>
    <row r="901" spans="2:12" x14ac:dyDescent="0.25">
      <c r="B901" s="149" t="str">
        <f t="shared" si="43"/>
        <v>4LAUTISSIER</v>
      </c>
      <c r="C901" s="64" t="s">
        <v>1006</v>
      </c>
      <c r="D901" s="64" t="s">
        <v>138</v>
      </c>
      <c r="E901" s="64" t="s">
        <v>520</v>
      </c>
      <c r="F901" s="350">
        <v>23609</v>
      </c>
      <c r="G901" s="351">
        <v>71</v>
      </c>
      <c r="H901" s="351">
        <v>4</v>
      </c>
      <c r="I901" s="150">
        <f t="shared" si="44"/>
        <v>0</v>
      </c>
      <c r="J901" s="150">
        <f t="shared" si="45"/>
        <v>0</v>
      </c>
      <c r="K901" s="151">
        <v>0</v>
      </c>
      <c r="L901" s="150">
        <f t="shared" si="46"/>
        <v>4</v>
      </c>
    </row>
    <row r="902" spans="2:12" x14ac:dyDescent="0.25">
      <c r="B902" s="149" t="str">
        <f t="shared" si="43"/>
        <v>4LAVAILLOTTE</v>
      </c>
      <c r="C902" s="64" t="s">
        <v>1007</v>
      </c>
      <c r="D902" s="64" t="s">
        <v>219</v>
      </c>
      <c r="E902" s="64" t="s">
        <v>528</v>
      </c>
      <c r="F902" s="350">
        <v>26342</v>
      </c>
      <c r="G902" s="351">
        <v>71</v>
      </c>
      <c r="H902" s="351">
        <v>4</v>
      </c>
      <c r="I902" s="150">
        <f t="shared" si="44"/>
        <v>0</v>
      </c>
      <c r="J902" s="150">
        <f t="shared" si="45"/>
        <v>0</v>
      </c>
      <c r="K902" s="151">
        <v>0</v>
      </c>
      <c r="L902" s="150">
        <f t="shared" si="46"/>
        <v>4</v>
      </c>
    </row>
    <row r="903" spans="2:12" x14ac:dyDescent="0.25">
      <c r="B903" s="149" t="str">
        <f t="shared" si="43"/>
        <v>4LAVILLE</v>
      </c>
      <c r="C903" s="64" t="s">
        <v>1008</v>
      </c>
      <c r="D903" s="64" t="s">
        <v>1009</v>
      </c>
      <c r="E903" s="64" t="s">
        <v>517</v>
      </c>
      <c r="F903" s="350">
        <v>27633</v>
      </c>
      <c r="G903" s="351">
        <v>71</v>
      </c>
      <c r="H903" s="351">
        <v>4</v>
      </c>
      <c r="I903" s="150">
        <f t="shared" si="44"/>
        <v>0</v>
      </c>
      <c r="J903" s="150">
        <f t="shared" si="45"/>
        <v>0</v>
      </c>
      <c r="K903" s="151">
        <v>0</v>
      </c>
      <c r="L903" s="150">
        <f t="shared" si="46"/>
        <v>4</v>
      </c>
    </row>
    <row r="904" spans="2:12" x14ac:dyDescent="0.25">
      <c r="B904" s="149" t="str">
        <f t="shared" si="43"/>
        <v>7LAVIRON</v>
      </c>
      <c r="C904" s="64" t="s">
        <v>1010</v>
      </c>
      <c r="D904" s="64" t="s">
        <v>1011</v>
      </c>
      <c r="E904" s="64" t="s">
        <v>529</v>
      </c>
      <c r="F904" s="350">
        <v>28170</v>
      </c>
      <c r="G904" s="351">
        <v>71</v>
      </c>
      <c r="H904" s="351" t="s">
        <v>14</v>
      </c>
      <c r="I904" s="150" t="str">
        <f t="shared" si="44"/>
        <v>F</v>
      </c>
      <c r="J904" s="150">
        <f t="shared" si="45"/>
        <v>0</v>
      </c>
      <c r="K904" s="151">
        <v>0</v>
      </c>
      <c r="L904" s="150">
        <f t="shared" si="46"/>
        <v>7</v>
      </c>
    </row>
    <row r="905" spans="2:12" x14ac:dyDescent="0.25">
      <c r="B905" s="149" t="str">
        <f t="shared" si="43"/>
        <v>5LE CALVEZ</v>
      </c>
      <c r="C905" s="64" t="s">
        <v>1302</v>
      </c>
      <c r="D905" s="64" t="s">
        <v>113</v>
      </c>
      <c r="E905" s="64" t="s">
        <v>534</v>
      </c>
      <c r="F905" s="350">
        <v>22732</v>
      </c>
      <c r="G905" s="351">
        <v>71</v>
      </c>
      <c r="H905" s="351">
        <v>5</v>
      </c>
      <c r="I905" s="150">
        <f t="shared" si="44"/>
        <v>0</v>
      </c>
      <c r="J905" s="150">
        <f t="shared" si="45"/>
        <v>0</v>
      </c>
      <c r="K905" s="151">
        <v>0</v>
      </c>
      <c r="L905" s="150">
        <f t="shared" si="46"/>
        <v>5</v>
      </c>
    </row>
    <row r="906" spans="2:12" x14ac:dyDescent="0.25">
      <c r="B906" s="149" t="str">
        <f t="shared" si="43"/>
        <v>3LE CALVEZ</v>
      </c>
      <c r="C906" s="64" t="s">
        <v>1302</v>
      </c>
      <c r="D906" s="64" t="s">
        <v>352</v>
      </c>
      <c r="E906" s="64" t="s">
        <v>534</v>
      </c>
      <c r="F906" s="350">
        <v>35766</v>
      </c>
      <c r="G906" s="351">
        <v>71</v>
      </c>
      <c r="H906" s="351">
        <v>3</v>
      </c>
      <c r="I906" s="150">
        <f t="shared" si="44"/>
        <v>0</v>
      </c>
      <c r="J906" s="150">
        <f t="shared" si="45"/>
        <v>0</v>
      </c>
      <c r="K906" s="151">
        <v>0</v>
      </c>
      <c r="L906" s="150">
        <f t="shared" si="46"/>
        <v>3</v>
      </c>
    </row>
    <row r="907" spans="2:12" x14ac:dyDescent="0.25">
      <c r="B907" s="149" t="str">
        <f t="shared" si="43"/>
        <v>4LECLERC</v>
      </c>
      <c r="C907" s="64" t="s">
        <v>1012</v>
      </c>
      <c r="D907" s="64" t="s">
        <v>219</v>
      </c>
      <c r="E907" s="64" t="s">
        <v>516</v>
      </c>
      <c r="F907" s="350">
        <v>28357</v>
      </c>
      <c r="G907" s="351">
        <v>71</v>
      </c>
      <c r="H907" s="351">
        <v>4</v>
      </c>
      <c r="I907" s="150">
        <f t="shared" si="44"/>
        <v>0</v>
      </c>
      <c r="J907" s="150">
        <f t="shared" si="45"/>
        <v>0</v>
      </c>
      <c r="K907" s="151">
        <v>0</v>
      </c>
      <c r="L907" s="150">
        <f t="shared" si="46"/>
        <v>4</v>
      </c>
    </row>
    <row r="908" spans="2:12" x14ac:dyDescent="0.25">
      <c r="B908" s="149" t="str">
        <f t="shared" si="43"/>
        <v>6LECUELLE</v>
      </c>
      <c r="C908" s="64" t="s">
        <v>1013</v>
      </c>
      <c r="D908" s="64" t="s">
        <v>61</v>
      </c>
      <c r="E908" s="64" t="s">
        <v>529</v>
      </c>
      <c r="F908" s="350">
        <v>17387</v>
      </c>
      <c r="G908" s="351">
        <v>71</v>
      </c>
      <c r="H908" s="351">
        <v>6</v>
      </c>
      <c r="I908" s="150">
        <f t="shared" si="44"/>
        <v>0</v>
      </c>
      <c r="J908" s="150">
        <f t="shared" si="45"/>
        <v>0</v>
      </c>
      <c r="K908" s="151">
        <v>0</v>
      </c>
      <c r="L908" s="150">
        <f t="shared" si="46"/>
        <v>6</v>
      </c>
    </row>
    <row r="909" spans="2:12" x14ac:dyDescent="0.25">
      <c r="B909" s="149" t="str">
        <f t="shared" si="43"/>
        <v>3LECUELLE</v>
      </c>
      <c r="C909" s="64" t="s">
        <v>1013</v>
      </c>
      <c r="D909" s="64" t="s">
        <v>202</v>
      </c>
      <c r="E909" s="64" t="s">
        <v>526</v>
      </c>
      <c r="F909" s="350">
        <v>22587</v>
      </c>
      <c r="G909" s="351">
        <v>71</v>
      </c>
      <c r="H909" s="351">
        <v>3</v>
      </c>
      <c r="I909" s="150">
        <f t="shared" si="44"/>
        <v>0</v>
      </c>
      <c r="J909" s="150">
        <f t="shared" si="45"/>
        <v>0</v>
      </c>
      <c r="K909" s="151">
        <v>0</v>
      </c>
      <c r="L909" s="150">
        <f t="shared" si="46"/>
        <v>3</v>
      </c>
    </row>
    <row r="910" spans="2:12" x14ac:dyDescent="0.25">
      <c r="B910" s="149" t="str">
        <f t="shared" si="43"/>
        <v>6LEDAIN</v>
      </c>
      <c r="C910" s="64" t="s">
        <v>1508</v>
      </c>
      <c r="D910" s="64" t="s">
        <v>647</v>
      </c>
      <c r="E910" s="64" t="s">
        <v>546</v>
      </c>
      <c r="F910" s="350">
        <v>18913</v>
      </c>
      <c r="G910" s="351">
        <v>71</v>
      </c>
      <c r="H910" s="351">
        <v>6</v>
      </c>
      <c r="I910" s="150">
        <f t="shared" si="44"/>
        <v>0</v>
      </c>
      <c r="J910" s="150">
        <f t="shared" si="45"/>
        <v>0</v>
      </c>
      <c r="K910" s="151">
        <v>0</v>
      </c>
      <c r="L910" s="150">
        <f t="shared" si="46"/>
        <v>6</v>
      </c>
    </row>
    <row r="911" spans="2:12" x14ac:dyDescent="0.25">
      <c r="B911" s="149" t="str">
        <f t="shared" si="43"/>
        <v>5LEDUC</v>
      </c>
      <c r="C911" s="64" t="s">
        <v>1014</v>
      </c>
      <c r="D911" s="64" t="s">
        <v>61</v>
      </c>
      <c r="E911" s="64" t="s">
        <v>516</v>
      </c>
      <c r="F911" s="350">
        <v>18358</v>
      </c>
      <c r="G911" s="351">
        <v>71</v>
      </c>
      <c r="H911" s="351">
        <v>5</v>
      </c>
      <c r="I911" s="150">
        <f t="shared" si="44"/>
        <v>0</v>
      </c>
      <c r="J911" s="150">
        <f t="shared" si="45"/>
        <v>0</v>
      </c>
      <c r="K911" s="151">
        <v>0</v>
      </c>
      <c r="L911" s="150">
        <f t="shared" si="46"/>
        <v>5</v>
      </c>
    </row>
    <row r="912" spans="2:12" x14ac:dyDescent="0.25">
      <c r="B912" s="149" t="str">
        <f t="shared" si="43"/>
        <v>6LEFORT</v>
      </c>
      <c r="C912" s="64" t="s">
        <v>1015</v>
      </c>
      <c r="D912" s="64" t="s">
        <v>59</v>
      </c>
      <c r="E912" s="64" t="s">
        <v>521</v>
      </c>
      <c r="F912" s="350">
        <v>20539</v>
      </c>
      <c r="G912" s="351">
        <v>71</v>
      </c>
      <c r="H912" s="351">
        <v>6</v>
      </c>
      <c r="I912" s="150">
        <f t="shared" si="44"/>
        <v>0</v>
      </c>
      <c r="J912" s="150">
        <f t="shared" si="45"/>
        <v>0</v>
      </c>
      <c r="K912" s="151">
        <v>0</v>
      </c>
      <c r="L912" s="150">
        <f t="shared" si="46"/>
        <v>6</v>
      </c>
    </row>
    <row r="913" spans="2:12" x14ac:dyDescent="0.25">
      <c r="B913" s="149" t="str">
        <f t="shared" ref="B913:B976" si="47">CONCATENATE(L913,C913)</f>
        <v>4LEFORT</v>
      </c>
      <c r="C913" s="64" t="s">
        <v>1015</v>
      </c>
      <c r="D913" s="64" t="s">
        <v>17</v>
      </c>
      <c r="E913" s="64" t="s">
        <v>543</v>
      </c>
      <c r="F913" s="350">
        <v>28672</v>
      </c>
      <c r="G913" s="351">
        <v>71</v>
      </c>
      <c r="H913" s="351">
        <v>4</v>
      </c>
      <c r="I913" s="150">
        <f t="shared" ref="I913:I976" si="48">IF(H913="F","F",0)</f>
        <v>0</v>
      </c>
      <c r="J913" s="150">
        <f t="shared" ref="J913:J976" si="49">IF(H913="M","M",0)</f>
        <v>0</v>
      </c>
      <c r="K913" s="151">
        <v>0</v>
      </c>
      <c r="L913" s="150">
        <f t="shared" ref="L913:L976" si="50">IF(H913=1,2,IF(H913="F",7,IF(H913="M",7,H913)))</f>
        <v>4</v>
      </c>
    </row>
    <row r="914" spans="2:12" x14ac:dyDescent="0.25">
      <c r="B914" s="149" t="str">
        <f t="shared" si="47"/>
        <v>4LEGER</v>
      </c>
      <c r="C914" s="64" t="s">
        <v>1016</v>
      </c>
      <c r="D914" s="64" t="s">
        <v>672</v>
      </c>
      <c r="E914" s="64" t="s">
        <v>526</v>
      </c>
      <c r="F914" s="350">
        <v>24808</v>
      </c>
      <c r="G914" s="351">
        <v>71</v>
      </c>
      <c r="H914" s="351">
        <v>4</v>
      </c>
      <c r="I914" s="150">
        <f t="shared" si="48"/>
        <v>0</v>
      </c>
      <c r="J914" s="150">
        <f t="shared" si="49"/>
        <v>0</v>
      </c>
      <c r="K914" s="151">
        <v>0</v>
      </c>
      <c r="L914" s="150">
        <f t="shared" si="50"/>
        <v>4</v>
      </c>
    </row>
    <row r="915" spans="2:12" x14ac:dyDescent="0.25">
      <c r="B915" s="149" t="str">
        <f t="shared" si="47"/>
        <v>5LEGER</v>
      </c>
      <c r="C915" s="64" t="s">
        <v>1016</v>
      </c>
      <c r="D915" s="64" t="s">
        <v>197</v>
      </c>
      <c r="E915" s="64" t="s">
        <v>526</v>
      </c>
      <c r="F915" s="350">
        <v>36108</v>
      </c>
      <c r="G915" s="351">
        <v>71</v>
      </c>
      <c r="H915" s="351">
        <v>5</v>
      </c>
      <c r="I915" s="150">
        <f t="shared" si="48"/>
        <v>0</v>
      </c>
      <c r="J915" s="150">
        <f t="shared" si="49"/>
        <v>0</v>
      </c>
      <c r="K915" s="151">
        <v>0</v>
      </c>
      <c r="L915" s="150">
        <f t="shared" si="50"/>
        <v>5</v>
      </c>
    </row>
    <row r="916" spans="2:12" x14ac:dyDescent="0.25">
      <c r="B916" s="149" t="str">
        <f t="shared" si="47"/>
        <v>5LEGER</v>
      </c>
      <c r="C916" s="64" t="s">
        <v>1016</v>
      </c>
      <c r="D916" s="64" t="s">
        <v>596</v>
      </c>
      <c r="E916" s="64" t="s">
        <v>526</v>
      </c>
      <c r="F916" s="350">
        <v>35576</v>
      </c>
      <c r="G916" s="351">
        <v>71</v>
      </c>
      <c r="H916" s="351">
        <v>5</v>
      </c>
      <c r="I916" s="150">
        <f t="shared" si="48"/>
        <v>0</v>
      </c>
      <c r="J916" s="150">
        <f t="shared" si="49"/>
        <v>0</v>
      </c>
      <c r="K916" s="151">
        <v>0</v>
      </c>
      <c r="L916" s="150">
        <f t="shared" si="50"/>
        <v>5</v>
      </c>
    </row>
    <row r="917" spans="2:12" x14ac:dyDescent="0.25">
      <c r="B917" s="149" t="str">
        <f t="shared" si="47"/>
        <v>5LEGROS</v>
      </c>
      <c r="C917" s="64" t="s">
        <v>1017</v>
      </c>
      <c r="D917" s="64" t="s">
        <v>158</v>
      </c>
      <c r="E917" s="64" t="s">
        <v>543</v>
      </c>
      <c r="F917" s="350">
        <v>20217</v>
      </c>
      <c r="G917" s="351">
        <v>71</v>
      </c>
      <c r="H917" s="351">
        <v>5</v>
      </c>
      <c r="I917" s="150">
        <f t="shared" si="48"/>
        <v>0</v>
      </c>
      <c r="J917" s="150">
        <f t="shared" si="49"/>
        <v>0</v>
      </c>
      <c r="K917" s="151">
        <v>0</v>
      </c>
      <c r="L917" s="150">
        <f t="shared" si="50"/>
        <v>5</v>
      </c>
    </row>
    <row r="918" spans="2:12" x14ac:dyDescent="0.25">
      <c r="B918" s="149" t="str">
        <f t="shared" si="47"/>
        <v>7LEGROS</v>
      </c>
      <c r="C918" s="64" t="s">
        <v>1017</v>
      </c>
      <c r="D918" s="64" t="s">
        <v>635</v>
      </c>
      <c r="E918" s="64" t="s">
        <v>543</v>
      </c>
      <c r="F918" s="350">
        <v>23783</v>
      </c>
      <c r="G918" s="351">
        <v>71</v>
      </c>
      <c r="H918" s="351" t="s">
        <v>14</v>
      </c>
      <c r="I918" s="150" t="str">
        <f t="shared" si="48"/>
        <v>F</v>
      </c>
      <c r="J918" s="150">
        <f t="shared" si="49"/>
        <v>0</v>
      </c>
      <c r="K918" s="151">
        <v>0</v>
      </c>
      <c r="L918" s="150">
        <f t="shared" si="50"/>
        <v>7</v>
      </c>
    </row>
    <row r="919" spans="2:12" x14ac:dyDescent="0.25">
      <c r="B919" s="149" t="str">
        <f t="shared" si="47"/>
        <v>3LEJEUNE</v>
      </c>
      <c r="C919" s="64" t="s">
        <v>1018</v>
      </c>
      <c r="D919" s="64" t="s">
        <v>155</v>
      </c>
      <c r="E919" s="64" t="s">
        <v>529</v>
      </c>
      <c r="F919" s="350">
        <v>27171</v>
      </c>
      <c r="G919" s="351">
        <v>71</v>
      </c>
      <c r="H919" s="351">
        <v>3</v>
      </c>
      <c r="I919" s="150">
        <f t="shared" si="48"/>
        <v>0</v>
      </c>
      <c r="J919" s="150">
        <f t="shared" si="49"/>
        <v>0</v>
      </c>
      <c r="K919" s="151">
        <v>0</v>
      </c>
      <c r="L919" s="150">
        <f t="shared" si="50"/>
        <v>3</v>
      </c>
    </row>
    <row r="920" spans="2:12" x14ac:dyDescent="0.25">
      <c r="B920" s="149" t="str">
        <f t="shared" si="47"/>
        <v>6LEMAITRE</v>
      </c>
      <c r="C920" s="64" t="s">
        <v>246</v>
      </c>
      <c r="D920" s="64" t="s">
        <v>583</v>
      </c>
      <c r="E920" s="64" t="s">
        <v>520</v>
      </c>
      <c r="F920" s="350">
        <v>18706</v>
      </c>
      <c r="G920" s="351">
        <v>71</v>
      </c>
      <c r="H920" s="351">
        <v>6</v>
      </c>
      <c r="I920" s="150">
        <f t="shared" si="48"/>
        <v>0</v>
      </c>
      <c r="J920" s="150">
        <f t="shared" si="49"/>
        <v>0</v>
      </c>
      <c r="K920" s="151">
        <v>0</v>
      </c>
      <c r="L920" s="150">
        <f t="shared" si="50"/>
        <v>6</v>
      </c>
    </row>
    <row r="921" spans="2:12" x14ac:dyDescent="0.25">
      <c r="B921" s="149" t="str">
        <f t="shared" si="47"/>
        <v>6LEMOND</v>
      </c>
      <c r="C921" s="64" t="s">
        <v>1019</v>
      </c>
      <c r="D921" s="64" t="s">
        <v>570</v>
      </c>
      <c r="E921" s="64" t="s">
        <v>520</v>
      </c>
      <c r="F921" s="350">
        <v>16894</v>
      </c>
      <c r="G921" s="351">
        <v>71</v>
      </c>
      <c r="H921" s="351">
        <v>6</v>
      </c>
      <c r="I921" s="150">
        <f t="shared" si="48"/>
        <v>0</v>
      </c>
      <c r="J921" s="150">
        <f t="shared" si="49"/>
        <v>0</v>
      </c>
      <c r="K921" s="151">
        <v>0</v>
      </c>
      <c r="L921" s="150">
        <f t="shared" si="50"/>
        <v>6</v>
      </c>
    </row>
    <row r="922" spans="2:12" x14ac:dyDescent="0.25">
      <c r="B922" s="149" t="str">
        <f t="shared" si="47"/>
        <v>4LEMOND</v>
      </c>
      <c r="C922" s="64" t="s">
        <v>1019</v>
      </c>
      <c r="D922" s="64" t="s">
        <v>27</v>
      </c>
      <c r="E922" s="64" t="s">
        <v>520</v>
      </c>
      <c r="F922" s="350">
        <v>23128</v>
      </c>
      <c r="G922" s="351">
        <v>71</v>
      </c>
      <c r="H922" s="351">
        <v>4</v>
      </c>
      <c r="I922" s="150">
        <f t="shared" si="48"/>
        <v>0</v>
      </c>
      <c r="J922" s="150">
        <f t="shared" si="49"/>
        <v>0</v>
      </c>
      <c r="K922" s="151">
        <v>0</v>
      </c>
      <c r="L922" s="150">
        <f t="shared" si="50"/>
        <v>4</v>
      </c>
    </row>
    <row r="923" spans="2:12" x14ac:dyDescent="0.25">
      <c r="B923" s="149" t="str">
        <f t="shared" si="47"/>
        <v>7LEPY</v>
      </c>
      <c r="C923" s="64" t="s">
        <v>1020</v>
      </c>
      <c r="D923" s="64" t="s">
        <v>1021</v>
      </c>
      <c r="E923" s="64" t="s">
        <v>524</v>
      </c>
      <c r="F923" s="350">
        <v>23648</v>
      </c>
      <c r="G923" s="351">
        <v>71</v>
      </c>
      <c r="H923" s="351" t="s">
        <v>14</v>
      </c>
      <c r="I923" s="150" t="str">
        <f t="shared" si="48"/>
        <v>F</v>
      </c>
      <c r="J923" s="150">
        <f t="shared" si="49"/>
        <v>0</v>
      </c>
      <c r="K923" s="151">
        <v>0</v>
      </c>
      <c r="L923" s="150">
        <f t="shared" si="50"/>
        <v>7</v>
      </c>
    </row>
    <row r="924" spans="2:12" x14ac:dyDescent="0.25">
      <c r="B924" s="149" t="str">
        <f t="shared" si="47"/>
        <v>4LEPY</v>
      </c>
      <c r="C924" s="64" t="s">
        <v>1020</v>
      </c>
      <c r="D924" s="64" t="s">
        <v>24</v>
      </c>
      <c r="E924" s="64" t="s">
        <v>524</v>
      </c>
      <c r="F924" s="350">
        <v>21523</v>
      </c>
      <c r="G924" s="351">
        <v>71</v>
      </c>
      <c r="H924" s="351">
        <v>4</v>
      </c>
      <c r="I924" s="150">
        <f t="shared" si="48"/>
        <v>0</v>
      </c>
      <c r="J924" s="150">
        <f t="shared" si="49"/>
        <v>0</v>
      </c>
      <c r="K924" s="151">
        <v>0</v>
      </c>
      <c r="L924" s="150">
        <f t="shared" si="50"/>
        <v>4</v>
      </c>
    </row>
    <row r="925" spans="2:12" x14ac:dyDescent="0.25">
      <c r="B925" s="149" t="str">
        <f t="shared" si="47"/>
        <v>6LESAVRE</v>
      </c>
      <c r="C925" s="64" t="s">
        <v>1022</v>
      </c>
      <c r="D925" s="64" t="s">
        <v>85</v>
      </c>
      <c r="E925" s="64" t="s">
        <v>520</v>
      </c>
      <c r="F925" s="350">
        <v>15767</v>
      </c>
      <c r="G925" s="351">
        <v>71</v>
      </c>
      <c r="H925" s="351">
        <v>6</v>
      </c>
      <c r="I925" s="150">
        <f t="shared" si="48"/>
        <v>0</v>
      </c>
      <c r="J925" s="150">
        <f t="shared" si="49"/>
        <v>0</v>
      </c>
      <c r="K925" s="151">
        <v>0</v>
      </c>
      <c r="L925" s="150">
        <f t="shared" si="50"/>
        <v>6</v>
      </c>
    </row>
    <row r="926" spans="2:12" x14ac:dyDescent="0.25">
      <c r="B926" s="149" t="str">
        <f t="shared" si="47"/>
        <v>2LETIENNE</v>
      </c>
      <c r="C926" s="64" t="s">
        <v>1023</v>
      </c>
      <c r="D926" s="64" t="s">
        <v>147</v>
      </c>
      <c r="E926" s="64" t="s">
        <v>532</v>
      </c>
      <c r="F926" s="350">
        <v>29000</v>
      </c>
      <c r="G926" s="351">
        <v>71</v>
      </c>
      <c r="H926" s="351">
        <v>2</v>
      </c>
      <c r="I926" s="150">
        <f t="shared" si="48"/>
        <v>0</v>
      </c>
      <c r="J926" s="150">
        <f t="shared" si="49"/>
        <v>0</v>
      </c>
      <c r="K926" s="151">
        <v>0</v>
      </c>
      <c r="L926" s="150">
        <f t="shared" si="50"/>
        <v>2</v>
      </c>
    </row>
    <row r="927" spans="2:12" x14ac:dyDescent="0.25">
      <c r="B927" s="149" t="str">
        <f t="shared" si="47"/>
        <v>4LEVET</v>
      </c>
      <c r="C927" s="64" t="s">
        <v>1024</v>
      </c>
      <c r="D927" s="64" t="s">
        <v>27</v>
      </c>
      <c r="E927" s="64" t="s">
        <v>520</v>
      </c>
      <c r="F927" s="350">
        <v>23621</v>
      </c>
      <c r="G927" s="351">
        <v>71</v>
      </c>
      <c r="H927" s="351">
        <v>4</v>
      </c>
      <c r="I927" s="150">
        <f t="shared" si="48"/>
        <v>0</v>
      </c>
      <c r="J927" s="150">
        <f t="shared" si="49"/>
        <v>0</v>
      </c>
      <c r="K927" s="151">
        <v>0</v>
      </c>
      <c r="L927" s="150">
        <f t="shared" si="50"/>
        <v>4</v>
      </c>
    </row>
    <row r="928" spans="2:12" x14ac:dyDescent="0.25">
      <c r="B928" s="149" t="str">
        <f t="shared" si="47"/>
        <v>5LIMOGE</v>
      </c>
      <c r="C928" s="64" t="s">
        <v>1026</v>
      </c>
      <c r="D928" s="64" t="s">
        <v>33</v>
      </c>
      <c r="E928" s="64" t="s">
        <v>543</v>
      </c>
      <c r="F928" s="350">
        <v>18032</v>
      </c>
      <c r="G928" s="351">
        <v>71</v>
      </c>
      <c r="H928" s="351">
        <v>5</v>
      </c>
      <c r="I928" s="150">
        <f t="shared" si="48"/>
        <v>0</v>
      </c>
      <c r="J928" s="150">
        <f t="shared" si="49"/>
        <v>0</v>
      </c>
      <c r="K928" s="151">
        <v>0</v>
      </c>
      <c r="L928" s="150">
        <f t="shared" si="50"/>
        <v>5</v>
      </c>
    </row>
    <row r="929" spans="2:12" x14ac:dyDescent="0.25">
      <c r="B929" s="149" t="str">
        <f t="shared" si="47"/>
        <v>6LITAUDON</v>
      </c>
      <c r="C929" s="64" t="s">
        <v>1027</v>
      </c>
      <c r="D929" s="64" t="s">
        <v>247</v>
      </c>
      <c r="E929" s="64" t="s">
        <v>516</v>
      </c>
      <c r="F929" s="350">
        <v>16331</v>
      </c>
      <c r="G929" s="351">
        <v>71</v>
      </c>
      <c r="H929" s="351">
        <v>6</v>
      </c>
      <c r="I929" s="150">
        <f t="shared" si="48"/>
        <v>0</v>
      </c>
      <c r="J929" s="150">
        <f t="shared" si="49"/>
        <v>0</v>
      </c>
      <c r="K929" s="151">
        <v>0</v>
      </c>
      <c r="L929" s="150">
        <f t="shared" si="50"/>
        <v>6</v>
      </c>
    </row>
    <row r="930" spans="2:12" x14ac:dyDescent="0.25">
      <c r="B930" s="149" t="str">
        <f t="shared" si="47"/>
        <v>6LOISY</v>
      </c>
      <c r="C930" s="64" t="s">
        <v>1028</v>
      </c>
      <c r="D930" s="64" t="s">
        <v>95</v>
      </c>
      <c r="E930" s="64" t="s">
        <v>523</v>
      </c>
      <c r="F930" s="350">
        <v>14316</v>
      </c>
      <c r="G930" s="351">
        <v>71</v>
      </c>
      <c r="H930" s="351">
        <v>6</v>
      </c>
      <c r="I930" s="150">
        <f t="shared" si="48"/>
        <v>0</v>
      </c>
      <c r="J930" s="150">
        <f t="shared" si="49"/>
        <v>0</v>
      </c>
      <c r="K930" s="151">
        <v>0</v>
      </c>
      <c r="L930" s="150">
        <f t="shared" si="50"/>
        <v>6</v>
      </c>
    </row>
    <row r="931" spans="2:12" x14ac:dyDescent="0.25">
      <c r="B931" s="149" t="str">
        <f t="shared" si="47"/>
        <v>6LOMBARD</v>
      </c>
      <c r="C931" s="64" t="s">
        <v>1029</v>
      </c>
      <c r="D931" s="64" t="s">
        <v>594</v>
      </c>
      <c r="E931" s="64" t="s">
        <v>523</v>
      </c>
      <c r="F931" s="350">
        <v>20227</v>
      </c>
      <c r="G931" s="351">
        <v>71</v>
      </c>
      <c r="H931" s="351">
        <v>6</v>
      </c>
      <c r="I931" s="150">
        <f t="shared" si="48"/>
        <v>0</v>
      </c>
      <c r="J931" s="150">
        <f t="shared" si="49"/>
        <v>0</v>
      </c>
      <c r="K931" s="151">
        <v>0</v>
      </c>
      <c r="L931" s="150">
        <f t="shared" si="50"/>
        <v>6</v>
      </c>
    </row>
    <row r="932" spans="2:12" x14ac:dyDescent="0.25">
      <c r="B932" s="149" t="str">
        <f t="shared" si="47"/>
        <v>7LONJARET</v>
      </c>
      <c r="C932" s="64" t="s">
        <v>1030</v>
      </c>
      <c r="D932" s="64" t="s">
        <v>817</v>
      </c>
      <c r="E932" s="64" t="s">
        <v>531</v>
      </c>
      <c r="F932" s="350">
        <v>23011</v>
      </c>
      <c r="G932" s="351">
        <v>71</v>
      </c>
      <c r="H932" s="351" t="s">
        <v>14</v>
      </c>
      <c r="I932" s="150" t="str">
        <f t="shared" si="48"/>
        <v>F</v>
      </c>
      <c r="J932" s="150">
        <f t="shared" si="49"/>
        <v>0</v>
      </c>
      <c r="K932" s="151">
        <v>0</v>
      </c>
      <c r="L932" s="150">
        <f t="shared" si="50"/>
        <v>7</v>
      </c>
    </row>
    <row r="933" spans="2:12" x14ac:dyDescent="0.25">
      <c r="B933" s="149" t="str">
        <f t="shared" si="47"/>
        <v>5LONJARET</v>
      </c>
      <c r="C933" s="64" t="s">
        <v>1030</v>
      </c>
      <c r="D933" s="64" t="s">
        <v>498</v>
      </c>
      <c r="E933" s="64" t="s">
        <v>516</v>
      </c>
      <c r="F933" s="350">
        <v>25920</v>
      </c>
      <c r="G933" s="351">
        <v>71</v>
      </c>
      <c r="H933" s="351">
        <v>5</v>
      </c>
      <c r="I933" s="150">
        <f t="shared" si="48"/>
        <v>0</v>
      </c>
      <c r="J933" s="150">
        <f t="shared" si="49"/>
        <v>0</v>
      </c>
      <c r="K933" s="151">
        <v>0</v>
      </c>
      <c r="L933" s="150">
        <f t="shared" si="50"/>
        <v>5</v>
      </c>
    </row>
    <row r="934" spans="2:12" x14ac:dyDescent="0.25">
      <c r="B934" s="149" t="str">
        <f t="shared" si="47"/>
        <v>5LOPEZ</v>
      </c>
      <c r="C934" s="64" t="s">
        <v>1031</v>
      </c>
      <c r="D934" s="64" t="s">
        <v>190</v>
      </c>
      <c r="E934" s="64" t="s">
        <v>520</v>
      </c>
      <c r="F934" s="350">
        <v>20225</v>
      </c>
      <c r="G934" s="351">
        <v>71</v>
      </c>
      <c r="H934" s="351">
        <v>5</v>
      </c>
      <c r="I934" s="150">
        <f t="shared" si="48"/>
        <v>0</v>
      </c>
      <c r="J934" s="150">
        <f t="shared" si="49"/>
        <v>0</v>
      </c>
      <c r="K934" s="151">
        <v>0</v>
      </c>
      <c r="L934" s="150">
        <f t="shared" si="50"/>
        <v>5</v>
      </c>
    </row>
    <row r="935" spans="2:12" x14ac:dyDescent="0.25">
      <c r="B935" s="149" t="str">
        <f t="shared" si="47"/>
        <v>4LORENZON</v>
      </c>
      <c r="C935" s="64" t="s">
        <v>1032</v>
      </c>
      <c r="D935" s="64" t="s">
        <v>213</v>
      </c>
      <c r="E935" s="64" t="s">
        <v>528</v>
      </c>
      <c r="F935" s="350">
        <v>24094</v>
      </c>
      <c r="G935" s="351">
        <v>71</v>
      </c>
      <c r="H935" s="351">
        <v>4</v>
      </c>
      <c r="I935" s="150">
        <f t="shared" si="48"/>
        <v>0</v>
      </c>
      <c r="J935" s="150">
        <f t="shared" si="49"/>
        <v>0</v>
      </c>
      <c r="K935" s="151">
        <v>0</v>
      </c>
      <c r="L935" s="150">
        <f t="shared" si="50"/>
        <v>4</v>
      </c>
    </row>
    <row r="936" spans="2:12" x14ac:dyDescent="0.25">
      <c r="B936" s="149" t="str">
        <f t="shared" si="47"/>
        <v>7LORENZON</v>
      </c>
      <c r="C936" s="64" t="s">
        <v>1032</v>
      </c>
      <c r="D936" s="64" t="s">
        <v>1033</v>
      </c>
      <c r="E936" s="64" t="s">
        <v>528</v>
      </c>
      <c r="F936" s="350">
        <v>36792</v>
      </c>
      <c r="G936" s="351">
        <v>71</v>
      </c>
      <c r="H936" s="351" t="s">
        <v>4</v>
      </c>
      <c r="I936" s="150">
        <f t="shared" si="48"/>
        <v>0</v>
      </c>
      <c r="J936" s="150" t="str">
        <f t="shared" si="49"/>
        <v>M</v>
      </c>
      <c r="K936" s="151">
        <v>0</v>
      </c>
      <c r="L936" s="150">
        <f t="shared" si="50"/>
        <v>7</v>
      </c>
    </row>
    <row r="937" spans="2:12" x14ac:dyDescent="0.25">
      <c r="B937" s="149" t="str">
        <f t="shared" si="47"/>
        <v>7LUPO</v>
      </c>
      <c r="C937" s="64" t="s">
        <v>1034</v>
      </c>
      <c r="D937" s="64" t="s">
        <v>1035</v>
      </c>
      <c r="E937" s="64" t="s">
        <v>543</v>
      </c>
      <c r="F937" s="350">
        <v>23255</v>
      </c>
      <c r="G937" s="351">
        <v>71</v>
      </c>
      <c r="H937" s="351" t="s">
        <v>14</v>
      </c>
      <c r="I937" s="150" t="str">
        <f t="shared" si="48"/>
        <v>F</v>
      </c>
      <c r="J937" s="150">
        <f t="shared" si="49"/>
        <v>0</v>
      </c>
      <c r="K937" s="151">
        <v>0</v>
      </c>
      <c r="L937" s="150">
        <f t="shared" si="50"/>
        <v>7</v>
      </c>
    </row>
    <row r="938" spans="2:12" x14ac:dyDescent="0.25">
      <c r="B938" s="149" t="str">
        <f t="shared" si="47"/>
        <v>6MACHILLOT</v>
      </c>
      <c r="C938" s="64" t="s">
        <v>1036</v>
      </c>
      <c r="D938" s="64" t="s">
        <v>33</v>
      </c>
      <c r="E938" s="64" t="s">
        <v>523</v>
      </c>
      <c r="F938" s="350">
        <v>22063</v>
      </c>
      <c r="G938" s="351">
        <v>71</v>
      </c>
      <c r="H938" s="351">
        <v>6</v>
      </c>
      <c r="I938" s="150">
        <f t="shared" si="48"/>
        <v>0</v>
      </c>
      <c r="J938" s="150">
        <f t="shared" si="49"/>
        <v>0</v>
      </c>
      <c r="K938" s="151">
        <v>0</v>
      </c>
      <c r="L938" s="150">
        <f t="shared" si="50"/>
        <v>6</v>
      </c>
    </row>
    <row r="939" spans="2:12" x14ac:dyDescent="0.25">
      <c r="B939" s="149" t="str">
        <f t="shared" si="47"/>
        <v>7MACHURET</v>
      </c>
      <c r="C939" s="64" t="s">
        <v>1037</v>
      </c>
      <c r="D939" s="64" t="s">
        <v>1038</v>
      </c>
      <c r="E939" s="64" t="s">
        <v>516</v>
      </c>
      <c r="F939" s="350">
        <v>23940</v>
      </c>
      <c r="G939" s="351">
        <v>71</v>
      </c>
      <c r="H939" s="351" t="s">
        <v>14</v>
      </c>
      <c r="I939" s="150" t="str">
        <f t="shared" si="48"/>
        <v>F</v>
      </c>
      <c r="J939" s="150">
        <f t="shared" si="49"/>
        <v>0</v>
      </c>
      <c r="K939" s="151">
        <v>0</v>
      </c>
      <c r="L939" s="150">
        <f t="shared" si="50"/>
        <v>7</v>
      </c>
    </row>
    <row r="940" spans="2:12" x14ac:dyDescent="0.25">
      <c r="B940" s="149" t="str">
        <f t="shared" si="47"/>
        <v>4MACHURET</v>
      </c>
      <c r="C940" s="64" t="s">
        <v>1037</v>
      </c>
      <c r="D940" s="64" t="s">
        <v>18</v>
      </c>
      <c r="E940" s="64" t="s">
        <v>528</v>
      </c>
      <c r="F940" s="350">
        <v>23180</v>
      </c>
      <c r="G940" s="351">
        <v>71</v>
      </c>
      <c r="H940" s="351">
        <v>4</v>
      </c>
      <c r="I940" s="150">
        <f t="shared" si="48"/>
        <v>0</v>
      </c>
      <c r="J940" s="150">
        <f t="shared" si="49"/>
        <v>0</v>
      </c>
      <c r="K940" s="151">
        <v>0</v>
      </c>
      <c r="L940" s="150">
        <f t="shared" si="50"/>
        <v>4</v>
      </c>
    </row>
    <row r="941" spans="2:12" x14ac:dyDescent="0.25">
      <c r="B941" s="149" t="str">
        <f t="shared" si="47"/>
        <v>5MACIASZEK</v>
      </c>
      <c r="C941" s="64" t="s">
        <v>1039</v>
      </c>
      <c r="D941" s="64" t="s">
        <v>98</v>
      </c>
      <c r="E941" s="64" t="s">
        <v>520</v>
      </c>
      <c r="F941" s="350">
        <v>27534</v>
      </c>
      <c r="G941" s="351">
        <v>71</v>
      </c>
      <c r="H941" s="351">
        <v>5</v>
      </c>
      <c r="I941" s="150">
        <f t="shared" si="48"/>
        <v>0</v>
      </c>
      <c r="J941" s="150">
        <f t="shared" si="49"/>
        <v>0</v>
      </c>
      <c r="K941" s="151">
        <v>0</v>
      </c>
      <c r="L941" s="150">
        <f t="shared" si="50"/>
        <v>5</v>
      </c>
    </row>
    <row r="942" spans="2:12" x14ac:dyDescent="0.25">
      <c r="B942" s="149" t="str">
        <f t="shared" si="47"/>
        <v>2MAGNIEN</v>
      </c>
      <c r="C942" s="64" t="s">
        <v>1040</v>
      </c>
      <c r="D942" s="64" t="s">
        <v>839</v>
      </c>
      <c r="E942" s="64" t="s">
        <v>19</v>
      </c>
      <c r="F942" s="350">
        <v>34832</v>
      </c>
      <c r="G942" s="351">
        <v>71</v>
      </c>
      <c r="H942" s="351">
        <v>2</v>
      </c>
      <c r="I942" s="150">
        <f t="shared" si="48"/>
        <v>0</v>
      </c>
      <c r="J942" s="150">
        <f t="shared" si="49"/>
        <v>0</v>
      </c>
      <c r="K942" s="151">
        <v>0</v>
      </c>
      <c r="L942" s="150">
        <f t="shared" si="50"/>
        <v>2</v>
      </c>
    </row>
    <row r="943" spans="2:12" x14ac:dyDescent="0.25">
      <c r="B943" s="149" t="str">
        <f t="shared" si="47"/>
        <v>4MAGNIEN</v>
      </c>
      <c r="C943" s="64" t="s">
        <v>1040</v>
      </c>
      <c r="D943" s="64" t="s">
        <v>498</v>
      </c>
      <c r="E943" s="64" t="s">
        <v>534</v>
      </c>
      <c r="F943" s="350">
        <v>24244</v>
      </c>
      <c r="G943" s="351">
        <v>71</v>
      </c>
      <c r="H943" s="351">
        <v>4</v>
      </c>
      <c r="I943" s="150">
        <f t="shared" si="48"/>
        <v>0</v>
      </c>
      <c r="J943" s="150">
        <f t="shared" si="49"/>
        <v>0</v>
      </c>
      <c r="K943" s="151">
        <v>0</v>
      </c>
      <c r="L943" s="150">
        <f t="shared" si="50"/>
        <v>4</v>
      </c>
    </row>
    <row r="944" spans="2:12" x14ac:dyDescent="0.25">
      <c r="B944" s="149" t="str">
        <f t="shared" si="47"/>
        <v>2MAGNIEN</v>
      </c>
      <c r="C944" s="64" t="s">
        <v>1040</v>
      </c>
      <c r="D944" s="64" t="s">
        <v>424</v>
      </c>
      <c r="E944" s="64" t="s">
        <v>19</v>
      </c>
      <c r="F944" s="350">
        <v>33468</v>
      </c>
      <c r="G944" s="351">
        <v>71</v>
      </c>
      <c r="H944" s="351">
        <v>1</v>
      </c>
      <c r="I944" s="150">
        <f t="shared" si="48"/>
        <v>0</v>
      </c>
      <c r="J944" s="150">
        <f t="shared" si="49"/>
        <v>0</v>
      </c>
      <c r="K944" s="151">
        <v>0</v>
      </c>
      <c r="L944" s="150">
        <f t="shared" si="50"/>
        <v>2</v>
      </c>
    </row>
    <row r="945" spans="2:12" x14ac:dyDescent="0.25">
      <c r="B945" s="149" t="str">
        <f t="shared" si="47"/>
        <v>2MAGNIEN</v>
      </c>
      <c r="C945" s="64" t="s">
        <v>1040</v>
      </c>
      <c r="D945" s="64" t="s">
        <v>113</v>
      </c>
      <c r="E945" s="64" t="s">
        <v>530</v>
      </c>
      <c r="F945" s="350">
        <v>28282</v>
      </c>
      <c r="G945" s="351">
        <v>71</v>
      </c>
      <c r="H945" s="351">
        <v>2</v>
      </c>
      <c r="I945" s="150">
        <f t="shared" si="48"/>
        <v>0</v>
      </c>
      <c r="J945" s="150">
        <f t="shared" si="49"/>
        <v>0</v>
      </c>
      <c r="K945" s="151">
        <v>0</v>
      </c>
      <c r="L945" s="150">
        <f t="shared" si="50"/>
        <v>2</v>
      </c>
    </row>
    <row r="946" spans="2:12" x14ac:dyDescent="0.25">
      <c r="B946" s="149" t="str">
        <f t="shared" si="47"/>
        <v>6MAGNIEN</v>
      </c>
      <c r="C946" s="64" t="s">
        <v>1040</v>
      </c>
      <c r="D946" s="64" t="s">
        <v>271</v>
      </c>
      <c r="E946" s="64" t="s">
        <v>533</v>
      </c>
      <c r="F946" s="350">
        <v>17449</v>
      </c>
      <c r="G946" s="351">
        <v>71</v>
      </c>
      <c r="H946" s="351">
        <v>6</v>
      </c>
      <c r="I946" s="150">
        <f t="shared" si="48"/>
        <v>0</v>
      </c>
      <c r="J946" s="150">
        <f t="shared" si="49"/>
        <v>0</v>
      </c>
      <c r="K946" s="151">
        <v>0</v>
      </c>
      <c r="L946" s="150">
        <f t="shared" si="50"/>
        <v>6</v>
      </c>
    </row>
    <row r="947" spans="2:12" x14ac:dyDescent="0.25">
      <c r="B947" s="149" t="str">
        <f t="shared" si="47"/>
        <v>6MAILLOT</v>
      </c>
      <c r="C947" s="64" t="s">
        <v>1042</v>
      </c>
      <c r="D947" s="64" t="s">
        <v>1011</v>
      </c>
      <c r="E947" s="64" t="s">
        <v>526</v>
      </c>
      <c r="F947" s="350">
        <v>24749</v>
      </c>
      <c r="G947" s="351">
        <v>71</v>
      </c>
      <c r="H947" s="351">
        <v>6</v>
      </c>
      <c r="I947" s="150">
        <f t="shared" si="48"/>
        <v>0</v>
      </c>
      <c r="J947" s="150">
        <f t="shared" si="49"/>
        <v>0</v>
      </c>
      <c r="K947" s="151">
        <v>0</v>
      </c>
      <c r="L947" s="150">
        <f t="shared" si="50"/>
        <v>6</v>
      </c>
    </row>
    <row r="948" spans="2:12" x14ac:dyDescent="0.25">
      <c r="B948" s="149" t="str">
        <f t="shared" si="47"/>
        <v>5MAILLOT</v>
      </c>
      <c r="C948" s="64" t="s">
        <v>1042</v>
      </c>
      <c r="D948" s="64" t="s">
        <v>759</v>
      </c>
      <c r="E948" s="64" t="s">
        <v>520</v>
      </c>
      <c r="F948" s="350">
        <v>20049</v>
      </c>
      <c r="G948" s="351">
        <v>71</v>
      </c>
      <c r="H948" s="351">
        <v>5</v>
      </c>
      <c r="I948" s="150">
        <f t="shared" si="48"/>
        <v>0</v>
      </c>
      <c r="J948" s="150">
        <f t="shared" si="49"/>
        <v>0</v>
      </c>
      <c r="K948" s="151">
        <v>0</v>
      </c>
      <c r="L948" s="150">
        <f t="shared" si="50"/>
        <v>5</v>
      </c>
    </row>
    <row r="949" spans="2:12" x14ac:dyDescent="0.25">
      <c r="B949" s="149" t="str">
        <f t="shared" si="47"/>
        <v>2MAILLOT</v>
      </c>
      <c r="C949" s="64" t="s">
        <v>1042</v>
      </c>
      <c r="D949" s="64" t="s">
        <v>59</v>
      </c>
      <c r="E949" s="64" t="s">
        <v>537</v>
      </c>
      <c r="F949" s="350">
        <v>22485</v>
      </c>
      <c r="G949" s="351">
        <v>71</v>
      </c>
      <c r="H949" s="351">
        <v>2</v>
      </c>
      <c r="I949" s="150">
        <f t="shared" si="48"/>
        <v>0</v>
      </c>
      <c r="J949" s="150">
        <f t="shared" si="49"/>
        <v>0</v>
      </c>
      <c r="K949" s="151">
        <v>0</v>
      </c>
      <c r="L949" s="150">
        <f t="shared" si="50"/>
        <v>2</v>
      </c>
    </row>
    <row r="950" spans="2:12" x14ac:dyDescent="0.25">
      <c r="B950" s="149" t="str">
        <f t="shared" si="47"/>
        <v>5MAITROT</v>
      </c>
      <c r="C950" s="64" t="s">
        <v>1043</v>
      </c>
      <c r="D950" s="64" t="s">
        <v>341</v>
      </c>
      <c r="E950" s="64" t="s">
        <v>519</v>
      </c>
      <c r="F950" s="350">
        <v>20246</v>
      </c>
      <c r="G950" s="351">
        <v>71</v>
      </c>
      <c r="H950" s="351">
        <v>5</v>
      </c>
      <c r="I950" s="150">
        <f t="shared" si="48"/>
        <v>0</v>
      </c>
      <c r="J950" s="150">
        <f t="shared" si="49"/>
        <v>0</v>
      </c>
      <c r="K950" s="151">
        <v>0</v>
      </c>
      <c r="L950" s="150">
        <f t="shared" si="50"/>
        <v>5</v>
      </c>
    </row>
    <row r="951" spans="2:12" x14ac:dyDescent="0.25">
      <c r="B951" s="149" t="str">
        <f t="shared" si="47"/>
        <v>4MAJEWSKI</v>
      </c>
      <c r="C951" s="64" t="s">
        <v>1044</v>
      </c>
      <c r="D951" s="64" t="s">
        <v>1045</v>
      </c>
      <c r="E951" s="64" t="s">
        <v>516</v>
      </c>
      <c r="F951" s="350">
        <v>31166</v>
      </c>
      <c r="G951" s="351">
        <v>71</v>
      </c>
      <c r="H951" s="351">
        <v>4</v>
      </c>
      <c r="I951" s="150">
        <f t="shared" si="48"/>
        <v>0</v>
      </c>
      <c r="J951" s="150">
        <f t="shared" si="49"/>
        <v>0</v>
      </c>
      <c r="K951" s="151">
        <v>0</v>
      </c>
      <c r="L951" s="150">
        <f t="shared" si="50"/>
        <v>4</v>
      </c>
    </row>
    <row r="952" spans="2:12" x14ac:dyDescent="0.25">
      <c r="B952" s="149" t="str">
        <f t="shared" si="47"/>
        <v>5MALATY</v>
      </c>
      <c r="C952" s="64" t="s">
        <v>1452</v>
      </c>
      <c r="D952" s="64" t="s">
        <v>1453</v>
      </c>
      <c r="E952" s="64" t="s">
        <v>521</v>
      </c>
      <c r="F952" s="350">
        <v>35578</v>
      </c>
      <c r="G952" s="351">
        <v>71</v>
      </c>
      <c r="H952" s="351">
        <v>5</v>
      </c>
      <c r="I952" s="150">
        <f t="shared" si="48"/>
        <v>0</v>
      </c>
      <c r="J952" s="150">
        <f t="shared" si="49"/>
        <v>0</v>
      </c>
      <c r="K952" s="151">
        <v>0</v>
      </c>
      <c r="L952" s="150">
        <f t="shared" si="50"/>
        <v>5</v>
      </c>
    </row>
    <row r="953" spans="2:12" x14ac:dyDescent="0.25">
      <c r="B953" s="149" t="str">
        <f t="shared" si="47"/>
        <v>3MALATY</v>
      </c>
      <c r="C953" s="64" t="s">
        <v>1452</v>
      </c>
      <c r="D953" s="64" t="s">
        <v>18</v>
      </c>
      <c r="E953" s="64" t="s">
        <v>521</v>
      </c>
      <c r="F953" s="350">
        <v>24555</v>
      </c>
      <c r="G953" s="351">
        <v>71</v>
      </c>
      <c r="H953" s="351">
        <v>3</v>
      </c>
      <c r="I953" s="150">
        <f t="shared" si="48"/>
        <v>0</v>
      </c>
      <c r="J953" s="150">
        <f t="shared" si="49"/>
        <v>0</v>
      </c>
      <c r="K953" s="151">
        <v>0</v>
      </c>
      <c r="L953" s="150">
        <f t="shared" si="50"/>
        <v>3</v>
      </c>
    </row>
    <row r="954" spans="2:12" x14ac:dyDescent="0.25">
      <c r="B954" s="149" t="str">
        <f t="shared" si="47"/>
        <v>6MALICROT</v>
      </c>
      <c r="C954" s="64" t="s">
        <v>1046</v>
      </c>
      <c r="D954" s="64" t="s">
        <v>647</v>
      </c>
      <c r="E954" s="64" t="s">
        <v>523</v>
      </c>
      <c r="F954" s="350">
        <v>20667</v>
      </c>
      <c r="G954" s="351">
        <v>71</v>
      </c>
      <c r="H954" s="351">
        <v>6</v>
      </c>
      <c r="I954" s="150">
        <f t="shared" si="48"/>
        <v>0</v>
      </c>
      <c r="J954" s="150">
        <f t="shared" si="49"/>
        <v>0</v>
      </c>
      <c r="K954" s="151">
        <v>0</v>
      </c>
      <c r="L954" s="150">
        <f t="shared" si="50"/>
        <v>6</v>
      </c>
    </row>
    <row r="955" spans="2:12" x14ac:dyDescent="0.25">
      <c r="B955" s="149" t="str">
        <f t="shared" si="47"/>
        <v>6MALIN</v>
      </c>
      <c r="C955" s="64" t="s">
        <v>1047</v>
      </c>
      <c r="D955" s="64" t="s">
        <v>185</v>
      </c>
      <c r="E955" s="64" t="s">
        <v>521</v>
      </c>
      <c r="F955" s="350">
        <v>17343</v>
      </c>
      <c r="G955" s="351">
        <v>71</v>
      </c>
      <c r="H955" s="351">
        <v>6</v>
      </c>
      <c r="I955" s="150">
        <f t="shared" si="48"/>
        <v>0</v>
      </c>
      <c r="J955" s="150">
        <f t="shared" si="49"/>
        <v>0</v>
      </c>
      <c r="K955" s="151">
        <v>0</v>
      </c>
      <c r="L955" s="150">
        <f t="shared" si="50"/>
        <v>6</v>
      </c>
    </row>
    <row r="956" spans="2:12" x14ac:dyDescent="0.25">
      <c r="B956" s="149" t="str">
        <f t="shared" si="47"/>
        <v>6MANDON</v>
      </c>
      <c r="C956" s="64" t="s">
        <v>1048</v>
      </c>
      <c r="D956" s="64" t="s">
        <v>570</v>
      </c>
      <c r="E956" s="64" t="s">
        <v>516</v>
      </c>
      <c r="F956" s="350">
        <v>15023</v>
      </c>
      <c r="G956" s="351">
        <v>71</v>
      </c>
      <c r="H956" s="351">
        <v>6</v>
      </c>
      <c r="I956" s="150">
        <f t="shared" si="48"/>
        <v>0</v>
      </c>
      <c r="J956" s="150">
        <f t="shared" si="49"/>
        <v>0</v>
      </c>
      <c r="K956" s="151">
        <v>0</v>
      </c>
      <c r="L956" s="150">
        <f t="shared" si="50"/>
        <v>6</v>
      </c>
    </row>
    <row r="957" spans="2:12" x14ac:dyDescent="0.25">
      <c r="B957" s="149" t="str">
        <f t="shared" si="47"/>
        <v>6MANGEMATIN</v>
      </c>
      <c r="C957" s="64" t="s">
        <v>1049</v>
      </c>
      <c r="D957" s="64" t="s">
        <v>59</v>
      </c>
      <c r="E957" s="64" t="s">
        <v>516</v>
      </c>
      <c r="F957" s="350">
        <v>17033</v>
      </c>
      <c r="G957" s="351">
        <v>71</v>
      </c>
      <c r="H957" s="351">
        <v>6</v>
      </c>
      <c r="I957" s="150">
        <f t="shared" si="48"/>
        <v>0</v>
      </c>
      <c r="J957" s="150">
        <f t="shared" si="49"/>
        <v>0</v>
      </c>
      <c r="K957" s="151">
        <v>0</v>
      </c>
      <c r="L957" s="150">
        <f t="shared" si="50"/>
        <v>6</v>
      </c>
    </row>
    <row r="958" spans="2:12" x14ac:dyDescent="0.25">
      <c r="B958" s="149" t="str">
        <f t="shared" si="47"/>
        <v>6MANGINI</v>
      </c>
      <c r="C958" s="64" t="s">
        <v>1050</v>
      </c>
      <c r="D958" s="64" t="s">
        <v>617</v>
      </c>
      <c r="E958" s="64" t="s">
        <v>517</v>
      </c>
      <c r="F958" s="350">
        <v>15374</v>
      </c>
      <c r="G958" s="351">
        <v>71</v>
      </c>
      <c r="H958" s="351">
        <v>6</v>
      </c>
      <c r="I958" s="150">
        <f t="shared" si="48"/>
        <v>0</v>
      </c>
      <c r="J958" s="150">
        <f t="shared" si="49"/>
        <v>0</v>
      </c>
      <c r="K958" s="151">
        <v>0</v>
      </c>
      <c r="L958" s="150">
        <f t="shared" si="50"/>
        <v>6</v>
      </c>
    </row>
    <row r="959" spans="2:12" x14ac:dyDescent="0.25">
      <c r="B959" s="149" t="str">
        <f t="shared" si="47"/>
        <v>5MANGINI</v>
      </c>
      <c r="C959" s="64" t="s">
        <v>1050</v>
      </c>
      <c r="D959" s="64" t="s">
        <v>213</v>
      </c>
      <c r="E959" s="64" t="s">
        <v>517</v>
      </c>
      <c r="F959" s="350">
        <v>23535</v>
      </c>
      <c r="G959" s="351">
        <v>71</v>
      </c>
      <c r="H959" s="351">
        <v>5</v>
      </c>
      <c r="I959" s="150">
        <f t="shared" si="48"/>
        <v>0</v>
      </c>
      <c r="J959" s="150">
        <f t="shared" si="49"/>
        <v>0</v>
      </c>
      <c r="K959" s="151">
        <v>0</v>
      </c>
      <c r="L959" s="150">
        <f t="shared" si="50"/>
        <v>5</v>
      </c>
    </row>
    <row r="960" spans="2:12" x14ac:dyDescent="0.25">
      <c r="B960" s="149" t="str">
        <f t="shared" si="47"/>
        <v>5MANTOUX</v>
      </c>
      <c r="C960" s="64" t="s">
        <v>1051</v>
      </c>
      <c r="D960" s="64" t="s">
        <v>59</v>
      </c>
      <c r="E960" s="64" t="s">
        <v>529</v>
      </c>
      <c r="F960" s="350">
        <v>18805</v>
      </c>
      <c r="G960" s="351">
        <v>71</v>
      </c>
      <c r="H960" s="351">
        <v>5</v>
      </c>
      <c r="I960" s="150">
        <f t="shared" si="48"/>
        <v>0</v>
      </c>
      <c r="J960" s="150">
        <f t="shared" si="49"/>
        <v>0</v>
      </c>
      <c r="K960" s="151">
        <v>0</v>
      </c>
      <c r="L960" s="150">
        <f t="shared" si="50"/>
        <v>5</v>
      </c>
    </row>
    <row r="961" spans="2:12" x14ac:dyDescent="0.25">
      <c r="B961" s="149" t="str">
        <f t="shared" si="47"/>
        <v>7MARCHAND</v>
      </c>
      <c r="C961" s="64" t="s">
        <v>1052</v>
      </c>
      <c r="D961" s="64" t="s">
        <v>158</v>
      </c>
      <c r="E961" s="64" t="s">
        <v>533</v>
      </c>
      <c r="F961" s="350">
        <v>18858</v>
      </c>
      <c r="G961" s="351">
        <v>71</v>
      </c>
      <c r="H961" s="351" t="s">
        <v>14</v>
      </c>
      <c r="I961" s="150" t="str">
        <f t="shared" si="48"/>
        <v>F</v>
      </c>
      <c r="J961" s="150">
        <f t="shared" si="49"/>
        <v>0</v>
      </c>
      <c r="K961" s="151">
        <v>0</v>
      </c>
      <c r="L961" s="150">
        <f t="shared" si="50"/>
        <v>7</v>
      </c>
    </row>
    <row r="962" spans="2:12" x14ac:dyDescent="0.25">
      <c r="B962" s="149" t="str">
        <f t="shared" si="47"/>
        <v>6MARCHETTI</v>
      </c>
      <c r="C962" s="64" t="s">
        <v>1053</v>
      </c>
      <c r="D962" s="64" t="s">
        <v>289</v>
      </c>
      <c r="E962" s="64" t="s">
        <v>538</v>
      </c>
      <c r="F962" s="350">
        <v>16757</v>
      </c>
      <c r="G962" s="351">
        <v>71</v>
      </c>
      <c r="H962" s="351">
        <v>6</v>
      </c>
      <c r="I962" s="150">
        <f t="shared" si="48"/>
        <v>0</v>
      </c>
      <c r="J962" s="150">
        <f t="shared" si="49"/>
        <v>0</v>
      </c>
      <c r="K962" s="151">
        <v>0</v>
      </c>
      <c r="L962" s="150">
        <f t="shared" si="50"/>
        <v>6</v>
      </c>
    </row>
    <row r="963" spans="2:12" x14ac:dyDescent="0.25">
      <c r="B963" s="149" t="str">
        <f t="shared" si="47"/>
        <v>4MARET</v>
      </c>
      <c r="C963" s="64" t="s">
        <v>1054</v>
      </c>
      <c r="D963" s="64" t="s">
        <v>18</v>
      </c>
      <c r="E963" s="64" t="s">
        <v>516</v>
      </c>
      <c r="F963" s="350">
        <v>20079</v>
      </c>
      <c r="G963" s="351">
        <v>71</v>
      </c>
      <c r="H963" s="351">
        <v>4</v>
      </c>
      <c r="I963" s="150">
        <f t="shared" si="48"/>
        <v>0</v>
      </c>
      <c r="J963" s="150">
        <f t="shared" si="49"/>
        <v>0</v>
      </c>
      <c r="K963" s="151">
        <v>0</v>
      </c>
      <c r="L963" s="150">
        <f t="shared" si="50"/>
        <v>4</v>
      </c>
    </row>
    <row r="964" spans="2:12" x14ac:dyDescent="0.25">
      <c r="B964" s="149" t="str">
        <f t="shared" si="47"/>
        <v>6MARICHY</v>
      </c>
      <c r="C964" s="64" t="s">
        <v>1055</v>
      </c>
      <c r="D964" s="64" t="s">
        <v>1056</v>
      </c>
      <c r="E964" s="64" t="s">
        <v>519</v>
      </c>
      <c r="F964" s="350">
        <v>25387</v>
      </c>
      <c r="G964" s="351">
        <v>71</v>
      </c>
      <c r="H964" s="351">
        <v>6</v>
      </c>
      <c r="I964" s="150">
        <f t="shared" si="48"/>
        <v>0</v>
      </c>
      <c r="J964" s="150">
        <f t="shared" si="49"/>
        <v>0</v>
      </c>
      <c r="K964" s="151">
        <v>0</v>
      </c>
      <c r="L964" s="150">
        <f t="shared" si="50"/>
        <v>6</v>
      </c>
    </row>
    <row r="965" spans="2:12" x14ac:dyDescent="0.25">
      <c r="B965" s="149" t="str">
        <f t="shared" si="47"/>
        <v>4MARILLER</v>
      </c>
      <c r="C965" s="64" t="s">
        <v>1057</v>
      </c>
      <c r="D965" s="64" t="s">
        <v>166</v>
      </c>
      <c r="E965" s="64" t="s">
        <v>524</v>
      </c>
      <c r="F965" s="350">
        <v>19149</v>
      </c>
      <c r="G965" s="351">
        <v>71</v>
      </c>
      <c r="H965" s="351">
        <v>4</v>
      </c>
      <c r="I965" s="150">
        <f t="shared" si="48"/>
        <v>0</v>
      </c>
      <c r="J965" s="150">
        <f t="shared" si="49"/>
        <v>0</v>
      </c>
      <c r="K965" s="151">
        <v>0</v>
      </c>
      <c r="L965" s="150">
        <f t="shared" si="50"/>
        <v>4</v>
      </c>
    </row>
    <row r="966" spans="2:12" x14ac:dyDescent="0.25">
      <c r="B966" s="149" t="str">
        <f t="shared" si="47"/>
        <v>5MARILLIER</v>
      </c>
      <c r="C966" s="64" t="s">
        <v>1058</v>
      </c>
      <c r="D966" s="64" t="s">
        <v>341</v>
      </c>
      <c r="E966" s="64" t="s">
        <v>517</v>
      </c>
      <c r="F966" s="350">
        <v>20108</v>
      </c>
      <c r="G966" s="351">
        <v>71</v>
      </c>
      <c r="H966" s="351">
        <v>5</v>
      </c>
      <c r="I966" s="150">
        <f t="shared" si="48"/>
        <v>0</v>
      </c>
      <c r="J966" s="150">
        <f t="shared" si="49"/>
        <v>0</v>
      </c>
      <c r="K966" s="151">
        <v>0</v>
      </c>
      <c r="L966" s="150">
        <f t="shared" si="50"/>
        <v>5</v>
      </c>
    </row>
    <row r="967" spans="2:12" x14ac:dyDescent="0.25">
      <c r="B967" s="149" t="str">
        <f t="shared" si="47"/>
        <v>6MARIZY</v>
      </c>
      <c r="C967" s="64" t="s">
        <v>1059</v>
      </c>
      <c r="D967" s="64" t="s">
        <v>26</v>
      </c>
      <c r="E967" s="64" t="s">
        <v>540</v>
      </c>
      <c r="F967" s="350">
        <v>26914</v>
      </c>
      <c r="G967" s="351">
        <v>71</v>
      </c>
      <c r="H967" s="351">
        <v>6</v>
      </c>
      <c r="I967" s="150">
        <f t="shared" si="48"/>
        <v>0</v>
      </c>
      <c r="J967" s="150">
        <f t="shared" si="49"/>
        <v>0</v>
      </c>
      <c r="K967" s="151">
        <v>0</v>
      </c>
      <c r="L967" s="150">
        <f t="shared" si="50"/>
        <v>6</v>
      </c>
    </row>
    <row r="968" spans="2:12" x14ac:dyDescent="0.25">
      <c r="B968" s="149" t="str">
        <f t="shared" si="47"/>
        <v>7MAROY</v>
      </c>
      <c r="C968" s="64" t="s">
        <v>1060</v>
      </c>
      <c r="D968" s="64" t="s">
        <v>197</v>
      </c>
      <c r="E968" s="64" t="s">
        <v>531</v>
      </c>
      <c r="F968" s="350">
        <v>36888</v>
      </c>
      <c r="G968" s="351">
        <v>71</v>
      </c>
      <c r="H968" s="351" t="s">
        <v>4</v>
      </c>
      <c r="I968" s="150">
        <f t="shared" si="48"/>
        <v>0</v>
      </c>
      <c r="J968" s="150" t="str">
        <f t="shared" si="49"/>
        <v>M</v>
      </c>
      <c r="K968" s="151">
        <v>0</v>
      </c>
      <c r="L968" s="150">
        <f t="shared" si="50"/>
        <v>7</v>
      </c>
    </row>
    <row r="969" spans="2:12" x14ac:dyDescent="0.25">
      <c r="B969" s="149" t="str">
        <f t="shared" si="47"/>
        <v>4MAROY</v>
      </c>
      <c r="C969" s="64" t="s">
        <v>1060</v>
      </c>
      <c r="D969" s="64" t="s">
        <v>69</v>
      </c>
      <c r="E969" s="64" t="s">
        <v>531</v>
      </c>
      <c r="F969" s="350">
        <v>27281</v>
      </c>
      <c r="G969" s="351">
        <v>71</v>
      </c>
      <c r="H969" s="351">
        <v>4</v>
      </c>
      <c r="I969" s="150">
        <f t="shared" si="48"/>
        <v>0</v>
      </c>
      <c r="J969" s="150">
        <f t="shared" si="49"/>
        <v>0</v>
      </c>
      <c r="K969" s="151">
        <v>0</v>
      </c>
      <c r="L969" s="150">
        <f t="shared" si="50"/>
        <v>4</v>
      </c>
    </row>
    <row r="970" spans="2:12" x14ac:dyDescent="0.25">
      <c r="B970" s="149" t="str">
        <f t="shared" si="47"/>
        <v>6MARPAUD</v>
      </c>
      <c r="C970" s="64" t="s">
        <v>1061</v>
      </c>
      <c r="D970" s="64" t="s">
        <v>69</v>
      </c>
      <c r="E970" s="64" t="s">
        <v>520</v>
      </c>
      <c r="F970" s="350">
        <v>17835</v>
      </c>
      <c r="G970" s="351">
        <v>71</v>
      </c>
      <c r="H970" s="351">
        <v>6</v>
      </c>
      <c r="I970" s="150">
        <f t="shared" si="48"/>
        <v>0</v>
      </c>
      <c r="J970" s="150">
        <f t="shared" si="49"/>
        <v>0</v>
      </c>
      <c r="K970" s="151">
        <v>0</v>
      </c>
      <c r="L970" s="150">
        <f t="shared" si="50"/>
        <v>6</v>
      </c>
    </row>
    <row r="971" spans="2:12" x14ac:dyDescent="0.25">
      <c r="B971" s="149" t="str">
        <f t="shared" si="47"/>
        <v>5MASA</v>
      </c>
      <c r="C971" s="64" t="s">
        <v>1062</v>
      </c>
      <c r="D971" s="64" t="s">
        <v>1063</v>
      </c>
      <c r="E971" s="64" t="s">
        <v>536</v>
      </c>
      <c r="F971" s="350">
        <v>35782</v>
      </c>
      <c r="G971" s="351">
        <v>71</v>
      </c>
      <c r="H971" s="351">
        <v>5</v>
      </c>
      <c r="I971" s="150">
        <f t="shared" si="48"/>
        <v>0</v>
      </c>
      <c r="J971" s="150">
        <f t="shared" si="49"/>
        <v>0</v>
      </c>
      <c r="K971" s="151">
        <v>0</v>
      </c>
      <c r="L971" s="150">
        <f t="shared" si="50"/>
        <v>5</v>
      </c>
    </row>
    <row r="972" spans="2:12" x14ac:dyDescent="0.25">
      <c r="B972" s="149" t="str">
        <f t="shared" si="47"/>
        <v>2MASA</v>
      </c>
      <c r="C972" s="64" t="s">
        <v>1062</v>
      </c>
      <c r="D972" s="64" t="s">
        <v>155</v>
      </c>
      <c r="E972" s="64" t="s">
        <v>536</v>
      </c>
      <c r="F972" s="350">
        <v>25332</v>
      </c>
      <c r="G972" s="351">
        <v>71</v>
      </c>
      <c r="H972" s="351">
        <v>2</v>
      </c>
      <c r="I972" s="150">
        <f t="shared" si="48"/>
        <v>0</v>
      </c>
      <c r="J972" s="150">
        <f t="shared" si="49"/>
        <v>0</v>
      </c>
      <c r="K972" s="151">
        <v>0</v>
      </c>
      <c r="L972" s="150">
        <f t="shared" si="50"/>
        <v>2</v>
      </c>
    </row>
    <row r="973" spans="2:12" x14ac:dyDescent="0.25">
      <c r="B973" s="149" t="str">
        <f t="shared" si="47"/>
        <v>7MASSY</v>
      </c>
      <c r="C973" s="64" t="s">
        <v>1064</v>
      </c>
      <c r="D973" s="64" t="s">
        <v>1065</v>
      </c>
      <c r="E973" s="64" t="s">
        <v>543</v>
      </c>
      <c r="F973" s="350">
        <v>30846</v>
      </c>
      <c r="G973" s="351">
        <v>71</v>
      </c>
      <c r="H973" s="351" t="s">
        <v>14</v>
      </c>
      <c r="I973" s="150" t="str">
        <f t="shared" si="48"/>
        <v>F</v>
      </c>
      <c r="J973" s="150">
        <f t="shared" si="49"/>
        <v>0</v>
      </c>
      <c r="K973" s="151">
        <v>0</v>
      </c>
      <c r="L973" s="150">
        <f t="shared" si="50"/>
        <v>7</v>
      </c>
    </row>
    <row r="974" spans="2:12" x14ac:dyDescent="0.25">
      <c r="B974" s="149" t="str">
        <f t="shared" si="47"/>
        <v>7MATTERA</v>
      </c>
      <c r="C974" s="64" t="s">
        <v>1066</v>
      </c>
      <c r="D974" s="64" t="s">
        <v>1067</v>
      </c>
      <c r="E974" s="64" t="s">
        <v>528</v>
      </c>
      <c r="F974" s="350">
        <v>36868</v>
      </c>
      <c r="G974" s="351">
        <v>71</v>
      </c>
      <c r="H974" s="351" t="s">
        <v>4</v>
      </c>
      <c r="I974" s="150">
        <f t="shared" si="48"/>
        <v>0</v>
      </c>
      <c r="J974" s="150" t="str">
        <f t="shared" si="49"/>
        <v>M</v>
      </c>
      <c r="K974" s="151">
        <v>0</v>
      </c>
      <c r="L974" s="150">
        <f t="shared" si="50"/>
        <v>7</v>
      </c>
    </row>
    <row r="975" spans="2:12" x14ac:dyDescent="0.25">
      <c r="B975" s="149" t="str">
        <f t="shared" si="47"/>
        <v>3MATTOT</v>
      </c>
      <c r="C975" s="64" t="s">
        <v>1068</v>
      </c>
      <c r="D975" s="64" t="s">
        <v>98</v>
      </c>
      <c r="E975" s="64" t="s">
        <v>518</v>
      </c>
      <c r="F975" s="350">
        <v>25362</v>
      </c>
      <c r="G975" s="351">
        <v>71</v>
      </c>
      <c r="H975" s="351">
        <v>3</v>
      </c>
      <c r="I975" s="150">
        <f t="shared" si="48"/>
        <v>0</v>
      </c>
      <c r="J975" s="150">
        <f t="shared" si="49"/>
        <v>0</v>
      </c>
      <c r="K975" s="151">
        <v>0</v>
      </c>
      <c r="L975" s="150">
        <f t="shared" si="50"/>
        <v>3</v>
      </c>
    </row>
    <row r="976" spans="2:12" x14ac:dyDescent="0.25">
      <c r="B976" s="149" t="str">
        <f t="shared" si="47"/>
        <v>3MATTOT</v>
      </c>
      <c r="C976" s="64" t="s">
        <v>1068</v>
      </c>
      <c r="D976" s="64" t="s">
        <v>716</v>
      </c>
      <c r="E976" s="64" t="s">
        <v>518</v>
      </c>
      <c r="F976" s="350">
        <v>35228</v>
      </c>
      <c r="G976" s="351">
        <v>71</v>
      </c>
      <c r="H976" s="351">
        <v>3</v>
      </c>
      <c r="I976" s="150">
        <f t="shared" si="48"/>
        <v>0</v>
      </c>
      <c r="J976" s="150">
        <f t="shared" si="49"/>
        <v>0</v>
      </c>
      <c r="K976" s="151">
        <v>0</v>
      </c>
      <c r="L976" s="150">
        <f t="shared" si="50"/>
        <v>3</v>
      </c>
    </row>
    <row r="977" spans="2:12" x14ac:dyDescent="0.25">
      <c r="B977" s="149" t="str">
        <f t="shared" ref="B977:B1040" si="51">CONCATENATE(L977,C977)</f>
        <v>2MAUBLANC</v>
      </c>
      <c r="C977" s="64" t="s">
        <v>102</v>
      </c>
      <c r="D977" s="64" t="s">
        <v>656</v>
      </c>
      <c r="E977" s="64" t="s">
        <v>536</v>
      </c>
      <c r="F977" s="350">
        <v>34810</v>
      </c>
      <c r="G977" s="351">
        <v>71</v>
      </c>
      <c r="H977" s="351">
        <v>2</v>
      </c>
      <c r="I977" s="150">
        <f t="shared" ref="I977:I1040" si="52">IF(H977="F","F",0)</f>
        <v>0</v>
      </c>
      <c r="J977" s="150">
        <f t="shared" ref="J977:J1040" si="53">IF(H977="M","M",0)</f>
        <v>0</v>
      </c>
      <c r="K977" s="151">
        <v>0</v>
      </c>
      <c r="L977" s="150">
        <f t="shared" ref="L977:L1040" si="54">IF(H977=1,2,IF(H977="F",7,IF(H977="M",7,H977)))</f>
        <v>2</v>
      </c>
    </row>
    <row r="978" spans="2:12" x14ac:dyDescent="0.25">
      <c r="B978" s="149" t="str">
        <f t="shared" si="51"/>
        <v>3MAUREL</v>
      </c>
      <c r="C978" s="64" t="s">
        <v>1069</v>
      </c>
      <c r="D978" s="64" t="s">
        <v>587</v>
      </c>
      <c r="E978" s="64" t="s">
        <v>532</v>
      </c>
      <c r="F978" s="350">
        <v>31379</v>
      </c>
      <c r="G978" s="351">
        <v>71</v>
      </c>
      <c r="H978" s="351">
        <v>3</v>
      </c>
      <c r="I978" s="150">
        <f t="shared" si="52"/>
        <v>0</v>
      </c>
      <c r="J978" s="150">
        <f t="shared" si="53"/>
        <v>0</v>
      </c>
      <c r="K978" s="151">
        <v>0</v>
      </c>
      <c r="L978" s="150">
        <f t="shared" si="54"/>
        <v>3</v>
      </c>
    </row>
    <row r="979" spans="2:12" x14ac:dyDescent="0.25">
      <c r="B979" s="149" t="str">
        <f t="shared" si="51"/>
        <v>6MAURO</v>
      </c>
      <c r="C979" s="64" t="s">
        <v>1070</v>
      </c>
      <c r="D979" s="64" t="s">
        <v>628</v>
      </c>
      <c r="E979" s="64" t="s">
        <v>530</v>
      </c>
      <c r="F979" s="350">
        <v>26348</v>
      </c>
      <c r="G979" s="351">
        <v>71</v>
      </c>
      <c r="H979" s="351">
        <v>6</v>
      </c>
      <c r="I979" s="150">
        <f t="shared" si="52"/>
        <v>0</v>
      </c>
      <c r="J979" s="150">
        <f t="shared" si="53"/>
        <v>0</v>
      </c>
      <c r="K979" s="151">
        <v>0</v>
      </c>
      <c r="L979" s="150">
        <f t="shared" si="54"/>
        <v>6</v>
      </c>
    </row>
    <row r="980" spans="2:12" x14ac:dyDescent="0.25">
      <c r="B980" s="149" t="str">
        <f t="shared" si="51"/>
        <v>6MAZOYER</v>
      </c>
      <c r="C980" s="64" t="s">
        <v>1071</v>
      </c>
      <c r="D980" s="64" t="s">
        <v>166</v>
      </c>
      <c r="E980" s="64" t="s">
        <v>516</v>
      </c>
      <c r="F980" s="350">
        <v>17189</v>
      </c>
      <c r="G980" s="351">
        <v>71</v>
      </c>
      <c r="H980" s="351">
        <v>6</v>
      </c>
      <c r="I980" s="150">
        <f t="shared" si="52"/>
        <v>0</v>
      </c>
      <c r="J980" s="150">
        <f t="shared" si="53"/>
        <v>0</v>
      </c>
      <c r="K980" s="151">
        <v>0</v>
      </c>
      <c r="L980" s="150">
        <f t="shared" si="54"/>
        <v>6</v>
      </c>
    </row>
    <row r="981" spans="2:12" x14ac:dyDescent="0.25">
      <c r="B981" s="149" t="str">
        <f t="shared" si="51"/>
        <v>4MAZOYER</v>
      </c>
      <c r="C981" s="64" t="s">
        <v>1071</v>
      </c>
      <c r="D981" s="64" t="s">
        <v>171</v>
      </c>
      <c r="E981" s="64" t="s">
        <v>525</v>
      </c>
      <c r="F981" s="350">
        <v>25134</v>
      </c>
      <c r="G981" s="351">
        <v>71</v>
      </c>
      <c r="H981" s="351">
        <v>4</v>
      </c>
      <c r="I981" s="150">
        <f t="shared" si="52"/>
        <v>0</v>
      </c>
      <c r="J981" s="150">
        <f t="shared" si="53"/>
        <v>0</v>
      </c>
      <c r="K981" s="151">
        <v>0</v>
      </c>
      <c r="L981" s="150">
        <f t="shared" si="54"/>
        <v>4</v>
      </c>
    </row>
    <row r="982" spans="2:12" x14ac:dyDescent="0.25">
      <c r="B982" s="149" t="str">
        <f t="shared" si="51"/>
        <v>4MAZUE</v>
      </c>
      <c r="C982" s="64" t="s">
        <v>1324</v>
      </c>
      <c r="D982" s="64" t="s">
        <v>113</v>
      </c>
      <c r="E982" s="64" t="s">
        <v>526</v>
      </c>
      <c r="F982" s="350">
        <v>25833</v>
      </c>
      <c r="G982" s="351">
        <v>71</v>
      </c>
      <c r="H982" s="351">
        <v>4</v>
      </c>
      <c r="I982" s="150">
        <f t="shared" si="52"/>
        <v>0</v>
      </c>
      <c r="J982" s="150">
        <f t="shared" si="53"/>
        <v>0</v>
      </c>
      <c r="K982" s="151">
        <v>0</v>
      </c>
      <c r="L982" s="150">
        <f t="shared" si="54"/>
        <v>4</v>
      </c>
    </row>
    <row r="983" spans="2:12" x14ac:dyDescent="0.25">
      <c r="B983" s="149" t="str">
        <f t="shared" si="51"/>
        <v>4MELONI</v>
      </c>
      <c r="C983" s="64" t="s">
        <v>1072</v>
      </c>
      <c r="D983" s="64" t="s">
        <v>1073</v>
      </c>
      <c r="E983" s="64" t="s">
        <v>538</v>
      </c>
      <c r="F983" s="350">
        <v>22028</v>
      </c>
      <c r="G983" s="351">
        <v>71</v>
      </c>
      <c r="H983" s="351">
        <v>4</v>
      </c>
      <c r="I983" s="150">
        <f t="shared" si="52"/>
        <v>0</v>
      </c>
      <c r="J983" s="150">
        <f t="shared" si="53"/>
        <v>0</v>
      </c>
      <c r="K983" s="151">
        <v>0</v>
      </c>
      <c r="L983" s="150">
        <f t="shared" si="54"/>
        <v>4</v>
      </c>
    </row>
    <row r="984" spans="2:12" x14ac:dyDescent="0.25">
      <c r="B984" s="149" t="str">
        <f t="shared" si="51"/>
        <v>4MELONI</v>
      </c>
      <c r="C984" s="64" t="s">
        <v>1072</v>
      </c>
      <c r="D984" s="64" t="s">
        <v>206</v>
      </c>
      <c r="E984" s="64" t="s">
        <v>538</v>
      </c>
      <c r="F984" s="350">
        <v>34677</v>
      </c>
      <c r="G984" s="351">
        <v>71</v>
      </c>
      <c r="H984" s="351">
        <v>4</v>
      </c>
      <c r="I984" s="150">
        <f t="shared" si="52"/>
        <v>0</v>
      </c>
      <c r="J984" s="150">
        <f t="shared" si="53"/>
        <v>0</v>
      </c>
      <c r="K984" s="151">
        <v>0</v>
      </c>
      <c r="L984" s="150">
        <f t="shared" si="54"/>
        <v>4</v>
      </c>
    </row>
    <row r="985" spans="2:12" x14ac:dyDescent="0.25">
      <c r="B985" s="149" t="str">
        <f t="shared" si="51"/>
        <v>7MENAND</v>
      </c>
      <c r="C985" s="64" t="s">
        <v>1074</v>
      </c>
      <c r="D985" s="64" t="s">
        <v>1075</v>
      </c>
      <c r="E985" s="64" t="s">
        <v>528</v>
      </c>
      <c r="F985" s="350">
        <v>36297</v>
      </c>
      <c r="G985" s="351">
        <v>71</v>
      </c>
      <c r="H985" s="351" t="s">
        <v>4</v>
      </c>
      <c r="I985" s="150">
        <f t="shared" si="52"/>
        <v>0</v>
      </c>
      <c r="J985" s="150" t="str">
        <f t="shared" si="53"/>
        <v>M</v>
      </c>
      <c r="K985" s="151">
        <v>0</v>
      </c>
      <c r="L985" s="150">
        <f t="shared" si="54"/>
        <v>7</v>
      </c>
    </row>
    <row r="986" spans="2:12" x14ac:dyDescent="0.25">
      <c r="B986" s="149" t="str">
        <f t="shared" si="51"/>
        <v>6MENAND</v>
      </c>
      <c r="C986" s="64" t="s">
        <v>1074</v>
      </c>
      <c r="D986" s="64" t="s">
        <v>862</v>
      </c>
      <c r="E986" s="64" t="s">
        <v>528</v>
      </c>
      <c r="F986" s="350">
        <v>35217</v>
      </c>
      <c r="G986" s="351">
        <v>71</v>
      </c>
      <c r="H986" s="351">
        <v>6</v>
      </c>
      <c r="I986" s="150">
        <f t="shared" si="52"/>
        <v>0</v>
      </c>
      <c r="J986" s="150">
        <f t="shared" si="53"/>
        <v>0</v>
      </c>
      <c r="K986" s="151">
        <v>0</v>
      </c>
      <c r="L986" s="150">
        <f t="shared" si="54"/>
        <v>6</v>
      </c>
    </row>
    <row r="987" spans="2:12" x14ac:dyDescent="0.25">
      <c r="B987" s="149" t="str">
        <f t="shared" si="51"/>
        <v>3MENAND</v>
      </c>
      <c r="C987" s="64" t="s">
        <v>1074</v>
      </c>
      <c r="D987" s="64" t="s">
        <v>27</v>
      </c>
      <c r="E987" s="64" t="s">
        <v>528</v>
      </c>
      <c r="F987" s="350">
        <v>24232</v>
      </c>
      <c r="G987" s="351">
        <v>71</v>
      </c>
      <c r="H987" s="351">
        <v>3</v>
      </c>
      <c r="I987" s="150">
        <f t="shared" si="52"/>
        <v>0</v>
      </c>
      <c r="J987" s="150">
        <f t="shared" si="53"/>
        <v>0</v>
      </c>
      <c r="K987" s="151">
        <v>0</v>
      </c>
      <c r="L987" s="150">
        <f t="shared" si="54"/>
        <v>3</v>
      </c>
    </row>
    <row r="988" spans="2:12" x14ac:dyDescent="0.25">
      <c r="B988" s="149" t="str">
        <f t="shared" si="51"/>
        <v>4MERE</v>
      </c>
      <c r="C988" s="64" t="s">
        <v>1076</v>
      </c>
      <c r="D988" s="64" t="s">
        <v>583</v>
      </c>
      <c r="E988" s="64" t="s">
        <v>525</v>
      </c>
      <c r="F988" s="350">
        <v>20887</v>
      </c>
      <c r="G988" s="351">
        <v>71</v>
      </c>
      <c r="H988" s="351">
        <v>4</v>
      </c>
      <c r="I988" s="150">
        <f t="shared" si="52"/>
        <v>0</v>
      </c>
      <c r="J988" s="150">
        <f t="shared" si="53"/>
        <v>0</v>
      </c>
      <c r="K988" s="151">
        <v>0</v>
      </c>
      <c r="L988" s="150">
        <f t="shared" si="54"/>
        <v>4</v>
      </c>
    </row>
    <row r="989" spans="2:12" x14ac:dyDescent="0.25">
      <c r="B989" s="149" t="str">
        <f t="shared" si="51"/>
        <v>7MERLE</v>
      </c>
      <c r="C989" s="64" t="s">
        <v>1077</v>
      </c>
      <c r="D989" s="64" t="s">
        <v>1078</v>
      </c>
      <c r="E989" s="64" t="s">
        <v>533</v>
      </c>
      <c r="F989" s="350">
        <v>27605</v>
      </c>
      <c r="G989" s="351">
        <v>71</v>
      </c>
      <c r="H989" s="351" t="s">
        <v>14</v>
      </c>
      <c r="I989" s="150" t="str">
        <f t="shared" si="52"/>
        <v>F</v>
      </c>
      <c r="J989" s="150">
        <f t="shared" si="53"/>
        <v>0</v>
      </c>
      <c r="K989" s="151">
        <v>0</v>
      </c>
      <c r="L989" s="150">
        <f t="shared" si="54"/>
        <v>7</v>
      </c>
    </row>
    <row r="990" spans="2:12" x14ac:dyDescent="0.25">
      <c r="B990" s="149" t="str">
        <f t="shared" si="51"/>
        <v>6MERZE</v>
      </c>
      <c r="C990" s="64" t="s">
        <v>1079</v>
      </c>
      <c r="D990" s="64" t="s">
        <v>61</v>
      </c>
      <c r="E990" s="64" t="s">
        <v>533</v>
      </c>
      <c r="F990" s="350">
        <v>16735</v>
      </c>
      <c r="G990" s="351">
        <v>71</v>
      </c>
      <c r="H990" s="351">
        <v>6</v>
      </c>
      <c r="I990" s="150">
        <f t="shared" si="52"/>
        <v>0</v>
      </c>
      <c r="J990" s="150">
        <f t="shared" si="53"/>
        <v>0</v>
      </c>
      <c r="K990" s="151">
        <v>0</v>
      </c>
      <c r="L990" s="150">
        <f t="shared" si="54"/>
        <v>6</v>
      </c>
    </row>
    <row r="991" spans="2:12" x14ac:dyDescent="0.25">
      <c r="B991" s="149" t="str">
        <f t="shared" si="51"/>
        <v>5METHY</v>
      </c>
      <c r="C991" s="64" t="s">
        <v>1080</v>
      </c>
      <c r="D991" s="64" t="s">
        <v>26</v>
      </c>
      <c r="E991" s="64" t="s">
        <v>523</v>
      </c>
      <c r="F991" s="350">
        <v>23322</v>
      </c>
      <c r="G991" s="351">
        <v>71</v>
      </c>
      <c r="H991" s="351">
        <v>5</v>
      </c>
      <c r="I991" s="150">
        <f t="shared" si="52"/>
        <v>0</v>
      </c>
      <c r="J991" s="150">
        <f t="shared" si="53"/>
        <v>0</v>
      </c>
      <c r="K991" s="151">
        <v>0</v>
      </c>
      <c r="L991" s="150">
        <f t="shared" si="54"/>
        <v>5</v>
      </c>
    </row>
    <row r="992" spans="2:12" x14ac:dyDescent="0.25">
      <c r="B992" s="149" t="str">
        <f t="shared" si="51"/>
        <v>3METZ</v>
      </c>
      <c r="C992" s="64" t="s">
        <v>1081</v>
      </c>
      <c r="D992" s="64" t="s">
        <v>117</v>
      </c>
      <c r="E992" s="64" t="s">
        <v>521</v>
      </c>
      <c r="F992" s="350">
        <v>22680</v>
      </c>
      <c r="G992" s="351">
        <v>71</v>
      </c>
      <c r="H992" s="351">
        <v>3</v>
      </c>
      <c r="I992" s="150">
        <f t="shared" si="52"/>
        <v>0</v>
      </c>
      <c r="J992" s="150">
        <f t="shared" si="53"/>
        <v>0</v>
      </c>
      <c r="K992" s="151">
        <v>0</v>
      </c>
      <c r="L992" s="150">
        <f t="shared" si="54"/>
        <v>3</v>
      </c>
    </row>
    <row r="993" spans="2:12" x14ac:dyDescent="0.25">
      <c r="B993" s="149" t="str">
        <f t="shared" si="51"/>
        <v>6MEUNIER</v>
      </c>
      <c r="C993" s="64" t="s">
        <v>1082</v>
      </c>
      <c r="D993" s="64" t="s">
        <v>61</v>
      </c>
      <c r="E993" s="64" t="s">
        <v>520</v>
      </c>
      <c r="F993" s="350">
        <v>17761</v>
      </c>
      <c r="G993" s="351">
        <v>71</v>
      </c>
      <c r="H993" s="351">
        <v>6</v>
      </c>
      <c r="I993" s="150">
        <f t="shared" si="52"/>
        <v>0</v>
      </c>
      <c r="J993" s="150">
        <f t="shared" si="53"/>
        <v>0</v>
      </c>
      <c r="K993" s="151">
        <v>0</v>
      </c>
      <c r="L993" s="150">
        <f t="shared" si="54"/>
        <v>6</v>
      </c>
    </row>
    <row r="994" spans="2:12" x14ac:dyDescent="0.25">
      <c r="B994" s="149" t="str">
        <f t="shared" si="51"/>
        <v>7MICHAUD</v>
      </c>
      <c r="C994" s="64" t="s">
        <v>1083</v>
      </c>
      <c r="D994" s="64" t="s">
        <v>1084</v>
      </c>
      <c r="E994" s="64" t="s">
        <v>526</v>
      </c>
      <c r="F994" s="350">
        <v>18535</v>
      </c>
      <c r="G994" s="351">
        <v>71</v>
      </c>
      <c r="H994" s="351" t="s">
        <v>14</v>
      </c>
      <c r="I994" s="150" t="str">
        <f t="shared" si="52"/>
        <v>F</v>
      </c>
      <c r="J994" s="150">
        <f t="shared" si="53"/>
        <v>0</v>
      </c>
      <c r="K994" s="151">
        <v>0</v>
      </c>
      <c r="L994" s="150">
        <f t="shared" si="54"/>
        <v>7</v>
      </c>
    </row>
    <row r="995" spans="2:12" x14ac:dyDescent="0.25">
      <c r="B995" s="149" t="str">
        <f t="shared" si="51"/>
        <v>6MICHEL</v>
      </c>
      <c r="C995" s="64" t="s">
        <v>1085</v>
      </c>
      <c r="D995" s="64" t="s">
        <v>570</v>
      </c>
      <c r="E995" s="64" t="s">
        <v>542</v>
      </c>
      <c r="F995" s="350">
        <v>16269</v>
      </c>
      <c r="G995" s="351">
        <v>71</v>
      </c>
      <c r="H995" s="351">
        <v>6</v>
      </c>
      <c r="I995" s="150">
        <f t="shared" si="52"/>
        <v>0</v>
      </c>
      <c r="J995" s="150">
        <f t="shared" si="53"/>
        <v>0</v>
      </c>
      <c r="K995" s="151">
        <v>0</v>
      </c>
      <c r="L995" s="150">
        <f t="shared" si="54"/>
        <v>6</v>
      </c>
    </row>
    <row r="996" spans="2:12" x14ac:dyDescent="0.25">
      <c r="B996" s="149" t="str">
        <f t="shared" si="51"/>
        <v>4MICHEL</v>
      </c>
      <c r="C996" s="64" t="s">
        <v>1085</v>
      </c>
      <c r="D996" s="64" t="s">
        <v>668</v>
      </c>
      <c r="E996" s="64" t="s">
        <v>536</v>
      </c>
      <c r="F996" s="350">
        <v>26106</v>
      </c>
      <c r="G996" s="351">
        <v>71</v>
      </c>
      <c r="H996" s="351">
        <v>4</v>
      </c>
      <c r="I996" s="150">
        <f t="shared" si="52"/>
        <v>0</v>
      </c>
      <c r="J996" s="150">
        <f t="shared" si="53"/>
        <v>0</v>
      </c>
      <c r="K996" s="151">
        <v>0</v>
      </c>
      <c r="L996" s="150">
        <f t="shared" si="54"/>
        <v>4</v>
      </c>
    </row>
    <row r="997" spans="2:12" x14ac:dyDescent="0.25">
      <c r="B997" s="149" t="str">
        <f t="shared" si="51"/>
        <v>6MICHELIN</v>
      </c>
      <c r="C997" s="64" t="s">
        <v>1086</v>
      </c>
      <c r="D997" s="64" t="s">
        <v>31</v>
      </c>
      <c r="E997" s="64" t="s">
        <v>516</v>
      </c>
      <c r="F997" s="350">
        <v>17813</v>
      </c>
      <c r="G997" s="351">
        <v>71</v>
      </c>
      <c r="H997" s="351">
        <v>6</v>
      </c>
      <c r="I997" s="150">
        <f t="shared" si="52"/>
        <v>0</v>
      </c>
      <c r="J997" s="150">
        <f t="shared" si="53"/>
        <v>0</v>
      </c>
      <c r="K997" s="151">
        <v>0</v>
      </c>
      <c r="L997" s="150">
        <f t="shared" si="54"/>
        <v>6</v>
      </c>
    </row>
    <row r="998" spans="2:12" x14ac:dyDescent="0.25">
      <c r="B998" s="149" t="str">
        <f t="shared" si="51"/>
        <v>7MICHELIN</v>
      </c>
      <c r="C998" s="64" t="s">
        <v>1086</v>
      </c>
      <c r="D998" s="64" t="s">
        <v>1087</v>
      </c>
      <c r="E998" s="64" t="s">
        <v>531</v>
      </c>
      <c r="F998" s="350">
        <v>20320</v>
      </c>
      <c r="G998" s="351">
        <v>71</v>
      </c>
      <c r="H998" s="351" t="s">
        <v>14</v>
      </c>
      <c r="I998" s="150" t="str">
        <f t="shared" si="52"/>
        <v>F</v>
      </c>
      <c r="J998" s="150">
        <f t="shared" si="53"/>
        <v>0</v>
      </c>
      <c r="K998" s="151">
        <v>0</v>
      </c>
      <c r="L998" s="150">
        <f t="shared" si="54"/>
        <v>7</v>
      </c>
    </row>
    <row r="999" spans="2:12" x14ac:dyDescent="0.25">
      <c r="B999" s="149" t="str">
        <f t="shared" si="51"/>
        <v>6MICHELIN</v>
      </c>
      <c r="C999" s="64" t="s">
        <v>1086</v>
      </c>
      <c r="D999" s="64" t="s">
        <v>341</v>
      </c>
      <c r="E999" s="64" t="s">
        <v>531</v>
      </c>
      <c r="F999" s="350">
        <v>18906</v>
      </c>
      <c r="G999" s="351">
        <v>71</v>
      </c>
      <c r="H999" s="351">
        <v>6</v>
      </c>
      <c r="I999" s="150">
        <f t="shared" si="52"/>
        <v>0</v>
      </c>
      <c r="J999" s="150">
        <f t="shared" si="53"/>
        <v>0</v>
      </c>
      <c r="K999" s="151">
        <v>0</v>
      </c>
      <c r="L999" s="150">
        <f t="shared" si="54"/>
        <v>6</v>
      </c>
    </row>
    <row r="1000" spans="2:12" x14ac:dyDescent="0.25">
      <c r="B1000" s="149" t="str">
        <f t="shared" si="51"/>
        <v>6MIGUET</v>
      </c>
      <c r="C1000" s="64" t="s">
        <v>1088</v>
      </c>
      <c r="D1000" s="64" t="s">
        <v>85</v>
      </c>
      <c r="E1000" s="64" t="s">
        <v>521</v>
      </c>
      <c r="F1000" s="350">
        <v>17893</v>
      </c>
      <c r="G1000" s="351">
        <v>71</v>
      </c>
      <c r="H1000" s="351">
        <v>6</v>
      </c>
      <c r="I1000" s="150">
        <f t="shared" si="52"/>
        <v>0</v>
      </c>
      <c r="J1000" s="150">
        <f t="shared" si="53"/>
        <v>0</v>
      </c>
      <c r="K1000" s="151">
        <v>0</v>
      </c>
      <c r="L1000" s="150">
        <f t="shared" si="54"/>
        <v>6</v>
      </c>
    </row>
    <row r="1001" spans="2:12" x14ac:dyDescent="0.25">
      <c r="B1001" s="149" t="str">
        <f t="shared" si="51"/>
        <v>7MIGUET</v>
      </c>
      <c r="C1001" s="64" t="s">
        <v>1088</v>
      </c>
      <c r="D1001" s="64" t="s">
        <v>1089</v>
      </c>
      <c r="E1001" s="64" t="s">
        <v>521</v>
      </c>
      <c r="F1001" s="350">
        <v>19402</v>
      </c>
      <c r="G1001" s="351">
        <v>71</v>
      </c>
      <c r="H1001" s="351" t="s">
        <v>14</v>
      </c>
      <c r="I1001" s="150" t="str">
        <f t="shared" si="52"/>
        <v>F</v>
      </c>
      <c r="J1001" s="150">
        <f t="shared" si="53"/>
        <v>0</v>
      </c>
      <c r="K1001" s="151">
        <v>0</v>
      </c>
      <c r="L1001" s="150">
        <f t="shared" si="54"/>
        <v>7</v>
      </c>
    </row>
    <row r="1002" spans="2:12" x14ac:dyDescent="0.25">
      <c r="B1002" s="149" t="str">
        <f t="shared" si="51"/>
        <v>6MILARA</v>
      </c>
      <c r="C1002" s="64" t="s">
        <v>1090</v>
      </c>
      <c r="D1002" s="64" t="s">
        <v>1091</v>
      </c>
      <c r="E1002" s="64" t="s">
        <v>540</v>
      </c>
      <c r="F1002" s="350">
        <v>23210</v>
      </c>
      <c r="G1002" s="351">
        <v>71</v>
      </c>
      <c r="H1002" s="351">
        <v>6</v>
      </c>
      <c r="I1002" s="150">
        <f t="shared" si="52"/>
        <v>0</v>
      </c>
      <c r="J1002" s="150">
        <f t="shared" si="53"/>
        <v>0</v>
      </c>
      <c r="K1002" s="151">
        <v>0</v>
      </c>
      <c r="L1002" s="150">
        <f t="shared" si="54"/>
        <v>6</v>
      </c>
    </row>
    <row r="1003" spans="2:12" x14ac:dyDescent="0.25">
      <c r="B1003" s="149" t="str">
        <f t="shared" si="51"/>
        <v>5MILOT</v>
      </c>
      <c r="C1003" s="64" t="s">
        <v>1092</v>
      </c>
      <c r="D1003" s="64" t="s">
        <v>158</v>
      </c>
      <c r="E1003" s="64" t="s">
        <v>19</v>
      </c>
      <c r="F1003" s="350">
        <v>22866</v>
      </c>
      <c r="G1003" s="351">
        <v>71</v>
      </c>
      <c r="H1003" s="351">
        <v>5</v>
      </c>
      <c r="I1003" s="150">
        <f t="shared" si="52"/>
        <v>0</v>
      </c>
      <c r="J1003" s="150">
        <f t="shared" si="53"/>
        <v>0</v>
      </c>
      <c r="K1003" s="151">
        <v>0</v>
      </c>
      <c r="L1003" s="150">
        <f t="shared" si="54"/>
        <v>5</v>
      </c>
    </row>
    <row r="1004" spans="2:12" x14ac:dyDescent="0.25">
      <c r="B1004" s="149" t="str">
        <f t="shared" si="51"/>
        <v>4MOINE</v>
      </c>
      <c r="C1004" s="64" t="s">
        <v>1093</v>
      </c>
      <c r="D1004" s="64" t="s">
        <v>202</v>
      </c>
      <c r="E1004" s="64" t="s">
        <v>525</v>
      </c>
      <c r="F1004" s="350">
        <v>21317</v>
      </c>
      <c r="G1004" s="351">
        <v>71</v>
      </c>
      <c r="H1004" s="351">
        <v>4</v>
      </c>
      <c r="I1004" s="150">
        <f t="shared" si="52"/>
        <v>0</v>
      </c>
      <c r="J1004" s="150">
        <f t="shared" si="53"/>
        <v>0</v>
      </c>
      <c r="K1004" s="151">
        <v>0</v>
      </c>
      <c r="L1004" s="150">
        <f t="shared" si="54"/>
        <v>4</v>
      </c>
    </row>
    <row r="1005" spans="2:12" x14ac:dyDescent="0.25">
      <c r="B1005" s="149" t="str">
        <f t="shared" si="51"/>
        <v>6MOISSON</v>
      </c>
      <c r="C1005" s="64" t="s">
        <v>1094</v>
      </c>
      <c r="D1005" s="64" t="s">
        <v>95</v>
      </c>
      <c r="E1005" s="64" t="s">
        <v>521</v>
      </c>
      <c r="F1005" s="350">
        <v>17794</v>
      </c>
      <c r="G1005" s="351">
        <v>71</v>
      </c>
      <c r="H1005" s="351">
        <v>6</v>
      </c>
      <c r="I1005" s="150">
        <f t="shared" si="52"/>
        <v>0</v>
      </c>
      <c r="J1005" s="150">
        <f t="shared" si="53"/>
        <v>0</v>
      </c>
      <c r="K1005" s="151">
        <v>0</v>
      </c>
      <c r="L1005" s="150">
        <f t="shared" si="54"/>
        <v>6</v>
      </c>
    </row>
    <row r="1006" spans="2:12" x14ac:dyDescent="0.25">
      <c r="B1006" s="149" t="str">
        <f t="shared" si="51"/>
        <v>7MOLINOT</v>
      </c>
      <c r="C1006" s="64" t="s">
        <v>1095</v>
      </c>
      <c r="D1006" s="64" t="s">
        <v>1096</v>
      </c>
      <c r="E1006" s="64" t="s">
        <v>526</v>
      </c>
      <c r="F1006" s="350">
        <v>34086</v>
      </c>
      <c r="G1006" s="351">
        <v>71</v>
      </c>
      <c r="H1006" s="351" t="s">
        <v>14</v>
      </c>
      <c r="I1006" s="150" t="str">
        <f t="shared" si="52"/>
        <v>F</v>
      </c>
      <c r="J1006" s="150">
        <f t="shared" si="53"/>
        <v>0</v>
      </c>
      <c r="K1006" s="151">
        <v>0</v>
      </c>
      <c r="L1006" s="150">
        <f t="shared" si="54"/>
        <v>7</v>
      </c>
    </row>
    <row r="1007" spans="2:12" x14ac:dyDescent="0.25">
      <c r="B1007" s="149" t="str">
        <f t="shared" si="51"/>
        <v>3MOLINOT</v>
      </c>
      <c r="C1007" s="64" t="s">
        <v>1095</v>
      </c>
      <c r="D1007" s="64" t="s">
        <v>18</v>
      </c>
      <c r="E1007" s="64" t="s">
        <v>526</v>
      </c>
      <c r="F1007" s="350">
        <v>20994</v>
      </c>
      <c r="G1007" s="351">
        <v>71</v>
      </c>
      <c r="H1007" s="351">
        <v>3</v>
      </c>
      <c r="I1007" s="150">
        <f t="shared" si="52"/>
        <v>0</v>
      </c>
      <c r="J1007" s="150">
        <f t="shared" si="53"/>
        <v>0</v>
      </c>
      <c r="K1007" s="151">
        <v>0</v>
      </c>
      <c r="L1007" s="150">
        <f t="shared" si="54"/>
        <v>3</v>
      </c>
    </row>
    <row r="1008" spans="2:12" x14ac:dyDescent="0.25">
      <c r="B1008" s="149" t="str">
        <f t="shared" si="51"/>
        <v>5MONJOTIN</v>
      </c>
      <c r="C1008" s="64" t="s">
        <v>1097</v>
      </c>
      <c r="D1008" s="64" t="s">
        <v>202</v>
      </c>
      <c r="E1008" s="64" t="s">
        <v>516</v>
      </c>
      <c r="F1008" s="350">
        <v>20571</v>
      </c>
      <c r="G1008" s="351">
        <v>71</v>
      </c>
      <c r="H1008" s="351">
        <v>5</v>
      </c>
      <c r="I1008" s="150">
        <f t="shared" si="52"/>
        <v>0</v>
      </c>
      <c r="J1008" s="150">
        <f t="shared" si="53"/>
        <v>0</v>
      </c>
      <c r="K1008" s="151">
        <v>0</v>
      </c>
      <c r="L1008" s="150">
        <f t="shared" si="54"/>
        <v>5</v>
      </c>
    </row>
    <row r="1009" spans="2:12" x14ac:dyDescent="0.25">
      <c r="B1009" s="149" t="str">
        <f t="shared" si="51"/>
        <v>6MORAL</v>
      </c>
      <c r="C1009" s="64" t="s">
        <v>1098</v>
      </c>
      <c r="D1009" s="64" t="s">
        <v>782</v>
      </c>
      <c r="E1009" s="64" t="s">
        <v>518</v>
      </c>
      <c r="F1009" s="350">
        <v>23908</v>
      </c>
      <c r="G1009" s="351">
        <v>71</v>
      </c>
      <c r="H1009" s="351">
        <v>6</v>
      </c>
      <c r="I1009" s="150">
        <f t="shared" si="52"/>
        <v>0</v>
      </c>
      <c r="J1009" s="150">
        <f t="shared" si="53"/>
        <v>0</v>
      </c>
      <c r="K1009" s="151">
        <v>0</v>
      </c>
      <c r="L1009" s="150">
        <f t="shared" si="54"/>
        <v>6</v>
      </c>
    </row>
    <row r="1010" spans="2:12" x14ac:dyDescent="0.25">
      <c r="B1010" s="149" t="str">
        <f t="shared" si="51"/>
        <v>4MORANDET</v>
      </c>
      <c r="C1010" s="64" t="s">
        <v>1099</v>
      </c>
      <c r="D1010" s="64" t="s">
        <v>1025</v>
      </c>
      <c r="E1010" s="64" t="s">
        <v>519</v>
      </c>
      <c r="F1010" s="350">
        <v>30454</v>
      </c>
      <c r="G1010" s="351">
        <v>71</v>
      </c>
      <c r="H1010" s="351">
        <v>4</v>
      </c>
      <c r="I1010" s="150">
        <f t="shared" si="52"/>
        <v>0</v>
      </c>
      <c r="J1010" s="150">
        <f t="shared" si="53"/>
        <v>0</v>
      </c>
      <c r="K1010" s="151">
        <v>0</v>
      </c>
      <c r="L1010" s="150">
        <f t="shared" si="54"/>
        <v>4</v>
      </c>
    </row>
    <row r="1011" spans="2:12" x14ac:dyDescent="0.25">
      <c r="B1011" s="149" t="str">
        <f t="shared" si="51"/>
        <v>4MOREAU</v>
      </c>
      <c r="C1011" s="64" t="s">
        <v>1100</v>
      </c>
      <c r="D1011" s="64" t="s">
        <v>171</v>
      </c>
      <c r="E1011" s="64" t="s">
        <v>516</v>
      </c>
      <c r="F1011" s="350">
        <v>23767</v>
      </c>
      <c r="G1011" s="351">
        <v>71</v>
      </c>
      <c r="H1011" s="351">
        <v>4</v>
      </c>
      <c r="I1011" s="150">
        <f t="shared" si="52"/>
        <v>0</v>
      </c>
      <c r="J1011" s="150">
        <f t="shared" si="53"/>
        <v>0</v>
      </c>
      <c r="K1011" s="151">
        <v>0</v>
      </c>
      <c r="L1011" s="150">
        <f t="shared" si="54"/>
        <v>4</v>
      </c>
    </row>
    <row r="1012" spans="2:12" x14ac:dyDescent="0.25">
      <c r="B1012" s="149" t="str">
        <f t="shared" si="51"/>
        <v>5MOREL</v>
      </c>
      <c r="C1012" s="64" t="s">
        <v>254</v>
      </c>
      <c r="D1012" s="64" t="s">
        <v>37</v>
      </c>
      <c r="E1012" s="64" t="s">
        <v>529</v>
      </c>
      <c r="F1012" s="350">
        <v>23173</v>
      </c>
      <c r="G1012" s="351">
        <v>71</v>
      </c>
      <c r="H1012" s="351">
        <v>5</v>
      </c>
      <c r="I1012" s="150">
        <f t="shared" si="52"/>
        <v>0</v>
      </c>
      <c r="J1012" s="150">
        <f t="shared" si="53"/>
        <v>0</v>
      </c>
      <c r="K1012" s="151">
        <v>0</v>
      </c>
      <c r="L1012" s="150">
        <f t="shared" si="54"/>
        <v>5</v>
      </c>
    </row>
    <row r="1013" spans="2:12" x14ac:dyDescent="0.25">
      <c r="B1013" s="149" t="str">
        <f t="shared" si="51"/>
        <v>5MORESTIN</v>
      </c>
      <c r="C1013" s="64" t="s">
        <v>1101</v>
      </c>
      <c r="D1013" s="64" t="s">
        <v>341</v>
      </c>
      <c r="E1013" s="64" t="s">
        <v>516</v>
      </c>
      <c r="F1013" s="350">
        <v>20019</v>
      </c>
      <c r="G1013" s="351">
        <v>71</v>
      </c>
      <c r="H1013" s="351">
        <v>5</v>
      </c>
      <c r="I1013" s="150">
        <f t="shared" si="52"/>
        <v>0</v>
      </c>
      <c r="J1013" s="150">
        <f t="shared" si="53"/>
        <v>0</v>
      </c>
      <c r="K1013" s="151">
        <v>0</v>
      </c>
      <c r="L1013" s="150">
        <f t="shared" si="54"/>
        <v>5</v>
      </c>
    </row>
    <row r="1014" spans="2:12" x14ac:dyDescent="0.25">
      <c r="B1014" s="149" t="str">
        <f t="shared" si="51"/>
        <v>3MORET</v>
      </c>
      <c r="C1014" s="64" t="s">
        <v>1102</v>
      </c>
      <c r="D1014" s="64" t="s">
        <v>209</v>
      </c>
      <c r="E1014" s="64" t="s">
        <v>533</v>
      </c>
      <c r="F1014" s="350">
        <v>23623</v>
      </c>
      <c r="G1014" s="351">
        <v>71</v>
      </c>
      <c r="H1014" s="351">
        <v>3</v>
      </c>
      <c r="I1014" s="150">
        <f t="shared" si="52"/>
        <v>0</v>
      </c>
      <c r="J1014" s="150">
        <f t="shared" si="53"/>
        <v>0</v>
      </c>
      <c r="K1014" s="151">
        <v>0</v>
      </c>
      <c r="L1014" s="150">
        <f t="shared" si="54"/>
        <v>3</v>
      </c>
    </row>
    <row r="1015" spans="2:12" x14ac:dyDescent="0.25">
      <c r="B1015" s="149" t="str">
        <f t="shared" si="51"/>
        <v>5MORETTI</v>
      </c>
      <c r="C1015" s="64" t="s">
        <v>1103</v>
      </c>
      <c r="D1015" s="64" t="s">
        <v>1104</v>
      </c>
      <c r="E1015" s="64" t="s">
        <v>520</v>
      </c>
      <c r="F1015" s="350">
        <v>18511</v>
      </c>
      <c r="G1015" s="351">
        <v>71</v>
      </c>
      <c r="H1015" s="351">
        <v>5</v>
      </c>
      <c r="I1015" s="150">
        <f t="shared" si="52"/>
        <v>0</v>
      </c>
      <c r="J1015" s="150">
        <f t="shared" si="53"/>
        <v>0</v>
      </c>
      <c r="K1015" s="151">
        <v>0</v>
      </c>
      <c r="L1015" s="150">
        <f t="shared" si="54"/>
        <v>5</v>
      </c>
    </row>
    <row r="1016" spans="2:12" x14ac:dyDescent="0.25">
      <c r="B1016" s="149" t="str">
        <f t="shared" si="51"/>
        <v>5MORIN</v>
      </c>
      <c r="C1016" s="64" t="s">
        <v>1105</v>
      </c>
      <c r="D1016" s="64" t="s">
        <v>139</v>
      </c>
      <c r="E1016" s="64" t="s">
        <v>534</v>
      </c>
      <c r="F1016" s="350">
        <v>20469</v>
      </c>
      <c r="G1016" s="351">
        <v>71</v>
      </c>
      <c r="H1016" s="351">
        <v>5</v>
      </c>
      <c r="I1016" s="150">
        <f t="shared" si="52"/>
        <v>0</v>
      </c>
      <c r="J1016" s="150">
        <f t="shared" si="53"/>
        <v>0</v>
      </c>
      <c r="K1016" s="151">
        <v>0</v>
      </c>
      <c r="L1016" s="150">
        <f t="shared" si="54"/>
        <v>5</v>
      </c>
    </row>
    <row r="1017" spans="2:12" x14ac:dyDescent="0.25">
      <c r="B1017" s="149" t="str">
        <f t="shared" si="51"/>
        <v>5MORNAY</v>
      </c>
      <c r="C1017" s="64" t="s">
        <v>1106</v>
      </c>
      <c r="D1017" s="64" t="s">
        <v>171</v>
      </c>
      <c r="E1017" s="64" t="s">
        <v>543</v>
      </c>
      <c r="F1017" s="350">
        <v>22701</v>
      </c>
      <c r="G1017" s="351">
        <v>71</v>
      </c>
      <c r="H1017" s="351">
        <v>5</v>
      </c>
      <c r="I1017" s="150">
        <f t="shared" si="52"/>
        <v>0</v>
      </c>
      <c r="J1017" s="150">
        <f t="shared" si="53"/>
        <v>0</v>
      </c>
      <c r="K1017" s="151">
        <v>0</v>
      </c>
      <c r="L1017" s="150">
        <f t="shared" si="54"/>
        <v>5</v>
      </c>
    </row>
    <row r="1018" spans="2:12" x14ac:dyDescent="0.25">
      <c r="B1018" s="149" t="str">
        <f t="shared" si="51"/>
        <v>6MOTTET</v>
      </c>
      <c r="C1018" s="64" t="s">
        <v>1107</v>
      </c>
      <c r="D1018" s="64" t="s">
        <v>139</v>
      </c>
      <c r="E1018" s="64" t="s">
        <v>531</v>
      </c>
      <c r="F1018" s="350">
        <v>19847</v>
      </c>
      <c r="G1018" s="351">
        <v>71</v>
      </c>
      <c r="H1018" s="351">
        <v>6</v>
      </c>
      <c r="I1018" s="150">
        <f t="shared" si="52"/>
        <v>0</v>
      </c>
      <c r="J1018" s="150">
        <f t="shared" si="53"/>
        <v>0</v>
      </c>
      <c r="K1018" s="151">
        <v>0</v>
      </c>
      <c r="L1018" s="150">
        <f t="shared" si="54"/>
        <v>6</v>
      </c>
    </row>
    <row r="1019" spans="2:12" x14ac:dyDescent="0.25">
      <c r="B1019" s="149" t="str">
        <f t="shared" si="51"/>
        <v>5MOTTET</v>
      </c>
      <c r="C1019" s="64" t="s">
        <v>1107</v>
      </c>
      <c r="D1019" s="64" t="s">
        <v>98</v>
      </c>
      <c r="E1019" s="64" t="s">
        <v>531</v>
      </c>
      <c r="F1019" s="350">
        <v>28961</v>
      </c>
      <c r="G1019" s="351">
        <v>71</v>
      </c>
      <c r="H1019" s="351">
        <v>5</v>
      </c>
      <c r="I1019" s="150">
        <f t="shared" si="52"/>
        <v>0</v>
      </c>
      <c r="J1019" s="150">
        <f t="shared" si="53"/>
        <v>0</v>
      </c>
      <c r="K1019" s="151">
        <v>0</v>
      </c>
      <c r="L1019" s="150">
        <f t="shared" si="54"/>
        <v>5</v>
      </c>
    </row>
    <row r="1020" spans="2:12" x14ac:dyDescent="0.25">
      <c r="B1020" s="149" t="str">
        <f t="shared" si="51"/>
        <v>6MOUILLON</v>
      </c>
      <c r="C1020" s="64" t="s">
        <v>1108</v>
      </c>
      <c r="D1020" s="64" t="s">
        <v>95</v>
      </c>
      <c r="E1020" s="64" t="s">
        <v>523</v>
      </c>
      <c r="F1020" s="350">
        <v>17946</v>
      </c>
      <c r="G1020" s="351">
        <v>71</v>
      </c>
      <c r="H1020" s="351">
        <v>6</v>
      </c>
      <c r="I1020" s="150">
        <f t="shared" si="52"/>
        <v>0</v>
      </c>
      <c r="J1020" s="150">
        <f t="shared" si="53"/>
        <v>0</v>
      </c>
      <c r="K1020" s="151">
        <v>0</v>
      </c>
      <c r="L1020" s="150">
        <f t="shared" si="54"/>
        <v>6</v>
      </c>
    </row>
    <row r="1021" spans="2:12" x14ac:dyDescent="0.25">
      <c r="B1021" s="149" t="str">
        <f t="shared" si="51"/>
        <v>4MOUREY</v>
      </c>
      <c r="C1021" s="64" t="s">
        <v>1109</v>
      </c>
      <c r="D1021" s="64" t="s">
        <v>1110</v>
      </c>
      <c r="E1021" s="64" t="s">
        <v>536</v>
      </c>
      <c r="F1021" s="350">
        <v>32180</v>
      </c>
      <c r="G1021" s="351">
        <v>71</v>
      </c>
      <c r="H1021" s="351">
        <v>4</v>
      </c>
      <c r="I1021" s="150">
        <f t="shared" si="52"/>
        <v>0</v>
      </c>
      <c r="J1021" s="150">
        <f t="shared" si="53"/>
        <v>0</v>
      </c>
      <c r="K1021" s="151">
        <v>0</v>
      </c>
      <c r="L1021" s="150">
        <f t="shared" si="54"/>
        <v>4</v>
      </c>
    </row>
    <row r="1022" spans="2:12" x14ac:dyDescent="0.25">
      <c r="B1022" s="149" t="str">
        <f t="shared" si="51"/>
        <v>5MOUSSY</v>
      </c>
      <c r="C1022" s="64" t="s">
        <v>1111</v>
      </c>
      <c r="D1022" s="64" t="s">
        <v>158</v>
      </c>
      <c r="E1022" s="64" t="s">
        <v>529</v>
      </c>
      <c r="F1022" s="350">
        <v>22975</v>
      </c>
      <c r="G1022" s="351">
        <v>71</v>
      </c>
      <c r="H1022" s="351">
        <v>5</v>
      </c>
      <c r="I1022" s="150">
        <f t="shared" si="52"/>
        <v>0</v>
      </c>
      <c r="J1022" s="150">
        <f t="shared" si="53"/>
        <v>0</v>
      </c>
      <c r="K1022" s="151">
        <v>0</v>
      </c>
      <c r="L1022" s="150">
        <f t="shared" si="54"/>
        <v>5</v>
      </c>
    </row>
    <row r="1023" spans="2:12" x14ac:dyDescent="0.25">
      <c r="B1023" s="149" t="str">
        <f t="shared" si="51"/>
        <v>4MOUTRILLE</v>
      </c>
      <c r="C1023" s="64" t="s">
        <v>1112</v>
      </c>
      <c r="D1023" s="64" t="s">
        <v>596</v>
      </c>
      <c r="E1023" s="64" t="s">
        <v>516</v>
      </c>
      <c r="F1023" s="350">
        <v>29029</v>
      </c>
      <c r="G1023" s="351">
        <v>71</v>
      </c>
      <c r="H1023" s="351">
        <v>4</v>
      </c>
      <c r="I1023" s="150">
        <f t="shared" si="52"/>
        <v>0</v>
      </c>
      <c r="J1023" s="150">
        <f t="shared" si="53"/>
        <v>0</v>
      </c>
      <c r="K1023" s="151">
        <v>0</v>
      </c>
      <c r="L1023" s="150">
        <f t="shared" si="54"/>
        <v>4</v>
      </c>
    </row>
    <row r="1024" spans="2:12" x14ac:dyDescent="0.25">
      <c r="B1024" s="149" t="str">
        <f t="shared" si="51"/>
        <v>4MULAS</v>
      </c>
      <c r="C1024" s="64" t="s">
        <v>1113</v>
      </c>
      <c r="D1024" s="64" t="s">
        <v>260</v>
      </c>
      <c r="E1024" s="64" t="s">
        <v>516</v>
      </c>
      <c r="F1024" s="350">
        <v>33438</v>
      </c>
      <c r="G1024" s="351">
        <v>71</v>
      </c>
      <c r="H1024" s="351">
        <v>4</v>
      </c>
      <c r="I1024" s="150">
        <f t="shared" si="52"/>
        <v>0</v>
      </c>
      <c r="J1024" s="150">
        <f t="shared" si="53"/>
        <v>0</v>
      </c>
      <c r="K1024" s="151">
        <v>0</v>
      </c>
      <c r="L1024" s="150">
        <f t="shared" si="54"/>
        <v>4</v>
      </c>
    </row>
    <row r="1025" spans="2:12" x14ac:dyDescent="0.25">
      <c r="B1025" s="149" t="str">
        <f t="shared" si="51"/>
        <v>4MULAS</v>
      </c>
      <c r="C1025" s="64" t="s">
        <v>1113</v>
      </c>
      <c r="D1025" s="64" t="s">
        <v>37</v>
      </c>
      <c r="E1025" s="64" t="s">
        <v>516</v>
      </c>
      <c r="F1025" s="350">
        <v>24924</v>
      </c>
      <c r="G1025" s="351">
        <v>71</v>
      </c>
      <c r="H1025" s="351">
        <v>4</v>
      </c>
      <c r="I1025" s="150">
        <f t="shared" si="52"/>
        <v>0</v>
      </c>
      <c r="J1025" s="150">
        <f t="shared" si="53"/>
        <v>0</v>
      </c>
      <c r="K1025" s="151">
        <v>0</v>
      </c>
      <c r="L1025" s="150">
        <f t="shared" si="54"/>
        <v>4</v>
      </c>
    </row>
    <row r="1026" spans="2:12" x14ac:dyDescent="0.25">
      <c r="B1026" s="149" t="str">
        <f t="shared" si="51"/>
        <v>7MULAS</v>
      </c>
      <c r="C1026" s="64" t="s">
        <v>1113</v>
      </c>
      <c r="D1026" s="64" t="s">
        <v>902</v>
      </c>
      <c r="E1026" s="64" t="s">
        <v>516</v>
      </c>
      <c r="F1026" s="350">
        <v>24937</v>
      </c>
      <c r="G1026" s="351">
        <v>71</v>
      </c>
      <c r="H1026" s="351" t="s">
        <v>14</v>
      </c>
      <c r="I1026" s="150" t="str">
        <f t="shared" si="52"/>
        <v>F</v>
      </c>
      <c r="J1026" s="150">
        <f t="shared" si="53"/>
        <v>0</v>
      </c>
      <c r="K1026" s="151">
        <v>0</v>
      </c>
      <c r="L1026" s="150">
        <f t="shared" si="54"/>
        <v>7</v>
      </c>
    </row>
    <row r="1027" spans="2:12" x14ac:dyDescent="0.25">
      <c r="B1027" s="149" t="str">
        <f t="shared" si="51"/>
        <v>5MURTIN</v>
      </c>
      <c r="C1027" s="64" t="s">
        <v>1114</v>
      </c>
      <c r="D1027" s="64" t="s">
        <v>190</v>
      </c>
      <c r="E1027" s="64" t="s">
        <v>521</v>
      </c>
      <c r="F1027" s="350">
        <v>22105</v>
      </c>
      <c r="G1027" s="351">
        <v>71</v>
      </c>
      <c r="H1027" s="351">
        <v>5</v>
      </c>
      <c r="I1027" s="150">
        <f t="shared" si="52"/>
        <v>0</v>
      </c>
      <c r="J1027" s="150">
        <f t="shared" si="53"/>
        <v>0</v>
      </c>
      <c r="K1027" s="151">
        <v>0</v>
      </c>
      <c r="L1027" s="150">
        <f t="shared" si="54"/>
        <v>5</v>
      </c>
    </row>
    <row r="1028" spans="2:12" x14ac:dyDescent="0.25">
      <c r="B1028" s="149" t="str">
        <f t="shared" si="51"/>
        <v>5MUSSY</v>
      </c>
      <c r="C1028" s="64" t="s">
        <v>1115</v>
      </c>
      <c r="D1028" s="64" t="s">
        <v>175</v>
      </c>
      <c r="E1028" s="64" t="s">
        <v>520</v>
      </c>
      <c r="F1028" s="350">
        <v>20587</v>
      </c>
      <c r="G1028" s="351">
        <v>71</v>
      </c>
      <c r="H1028" s="351">
        <v>5</v>
      </c>
      <c r="I1028" s="150">
        <f t="shared" si="52"/>
        <v>0</v>
      </c>
      <c r="J1028" s="150">
        <f t="shared" si="53"/>
        <v>0</v>
      </c>
      <c r="K1028" s="151">
        <v>0</v>
      </c>
      <c r="L1028" s="150">
        <f t="shared" si="54"/>
        <v>5</v>
      </c>
    </row>
    <row r="1029" spans="2:12" x14ac:dyDescent="0.25">
      <c r="B1029" s="149" t="str">
        <f t="shared" si="51"/>
        <v>6NARDIN</v>
      </c>
      <c r="C1029" s="64" t="s">
        <v>1555</v>
      </c>
      <c r="D1029" s="64" t="s">
        <v>85</v>
      </c>
      <c r="E1029" s="64" t="s">
        <v>521</v>
      </c>
      <c r="F1029" s="350">
        <v>17475</v>
      </c>
      <c r="G1029" s="351">
        <v>71</v>
      </c>
      <c r="H1029" s="351">
        <v>6</v>
      </c>
      <c r="I1029" s="150">
        <f t="shared" si="52"/>
        <v>0</v>
      </c>
      <c r="J1029" s="150">
        <f t="shared" si="53"/>
        <v>0</v>
      </c>
      <c r="K1029" s="151">
        <v>0</v>
      </c>
      <c r="L1029" s="150">
        <f t="shared" si="54"/>
        <v>6</v>
      </c>
    </row>
    <row r="1030" spans="2:12" x14ac:dyDescent="0.25">
      <c r="B1030" s="149" t="str">
        <f t="shared" si="51"/>
        <v>7NAUDIN</v>
      </c>
      <c r="C1030" s="64" t="s">
        <v>1454</v>
      </c>
      <c r="D1030" s="64" t="s">
        <v>1033</v>
      </c>
      <c r="E1030" s="64" t="s">
        <v>539</v>
      </c>
      <c r="F1030" s="350">
        <v>36389</v>
      </c>
      <c r="G1030" s="351">
        <v>71</v>
      </c>
      <c r="H1030" s="351" t="s">
        <v>4</v>
      </c>
      <c r="I1030" s="150">
        <f t="shared" si="52"/>
        <v>0</v>
      </c>
      <c r="J1030" s="150" t="str">
        <f t="shared" si="53"/>
        <v>M</v>
      </c>
      <c r="K1030" s="151">
        <v>0</v>
      </c>
      <c r="L1030" s="150">
        <f t="shared" si="54"/>
        <v>7</v>
      </c>
    </row>
    <row r="1031" spans="2:12" x14ac:dyDescent="0.25">
      <c r="B1031" s="149" t="str">
        <f t="shared" si="51"/>
        <v>7NAUDIN</v>
      </c>
      <c r="C1031" s="64" t="s">
        <v>1454</v>
      </c>
      <c r="D1031" s="64" t="s">
        <v>1455</v>
      </c>
      <c r="E1031" s="64" t="s">
        <v>539</v>
      </c>
      <c r="F1031" s="350">
        <v>36389</v>
      </c>
      <c r="G1031" s="351">
        <v>71</v>
      </c>
      <c r="H1031" s="351" t="s">
        <v>4</v>
      </c>
      <c r="I1031" s="150">
        <f t="shared" si="52"/>
        <v>0</v>
      </c>
      <c r="J1031" s="150" t="str">
        <f t="shared" si="53"/>
        <v>M</v>
      </c>
      <c r="K1031" s="151">
        <v>0</v>
      </c>
      <c r="L1031" s="150">
        <f t="shared" si="54"/>
        <v>7</v>
      </c>
    </row>
    <row r="1032" spans="2:12" x14ac:dyDescent="0.25">
      <c r="B1032" s="149" t="str">
        <f t="shared" si="51"/>
        <v>4NECTOUX</v>
      </c>
      <c r="C1032" s="64" t="s">
        <v>1116</v>
      </c>
      <c r="D1032" s="64" t="s">
        <v>81</v>
      </c>
      <c r="E1032" s="64" t="s">
        <v>533</v>
      </c>
      <c r="F1032" s="350">
        <v>20196</v>
      </c>
      <c r="G1032" s="351">
        <v>71</v>
      </c>
      <c r="H1032" s="351">
        <v>4</v>
      </c>
      <c r="I1032" s="150">
        <f t="shared" si="52"/>
        <v>0</v>
      </c>
      <c r="J1032" s="150">
        <f t="shared" si="53"/>
        <v>0</v>
      </c>
      <c r="K1032" s="151">
        <v>0</v>
      </c>
      <c r="L1032" s="150">
        <f t="shared" si="54"/>
        <v>4</v>
      </c>
    </row>
    <row r="1033" spans="2:12" x14ac:dyDescent="0.25">
      <c r="B1033" s="149" t="str">
        <f t="shared" si="51"/>
        <v>3NECTOUX</v>
      </c>
      <c r="C1033" s="64" t="s">
        <v>1116</v>
      </c>
      <c r="D1033" s="64" t="s">
        <v>610</v>
      </c>
      <c r="E1033" s="64" t="s">
        <v>520</v>
      </c>
      <c r="F1033" s="350">
        <v>20158</v>
      </c>
      <c r="G1033" s="351">
        <v>71</v>
      </c>
      <c r="H1033" s="351">
        <v>3</v>
      </c>
      <c r="I1033" s="150">
        <f t="shared" si="52"/>
        <v>0</v>
      </c>
      <c r="J1033" s="150">
        <f t="shared" si="53"/>
        <v>0</v>
      </c>
      <c r="K1033" s="151">
        <v>0</v>
      </c>
      <c r="L1033" s="150">
        <f t="shared" si="54"/>
        <v>3</v>
      </c>
    </row>
    <row r="1034" spans="2:12" x14ac:dyDescent="0.25">
      <c r="B1034" s="149" t="str">
        <f t="shared" si="51"/>
        <v>5NEGRUS</v>
      </c>
      <c r="C1034" s="64" t="s">
        <v>1117</v>
      </c>
      <c r="D1034" s="64" t="s">
        <v>223</v>
      </c>
      <c r="E1034" s="64" t="s">
        <v>519</v>
      </c>
      <c r="F1034" s="350">
        <v>35207</v>
      </c>
      <c r="G1034" s="351">
        <v>71</v>
      </c>
      <c r="H1034" s="351">
        <v>5</v>
      </c>
      <c r="I1034" s="150">
        <f t="shared" si="52"/>
        <v>0</v>
      </c>
      <c r="J1034" s="150">
        <f t="shared" si="53"/>
        <v>0</v>
      </c>
      <c r="K1034" s="151">
        <v>0</v>
      </c>
      <c r="L1034" s="150">
        <f t="shared" si="54"/>
        <v>5</v>
      </c>
    </row>
    <row r="1035" spans="2:12" x14ac:dyDescent="0.25">
      <c r="B1035" s="149" t="str">
        <f t="shared" si="51"/>
        <v>7NEIGER</v>
      </c>
      <c r="C1035" s="64" t="s">
        <v>1118</v>
      </c>
      <c r="D1035" s="64" t="s">
        <v>686</v>
      </c>
      <c r="E1035" s="64" t="s">
        <v>531</v>
      </c>
      <c r="F1035" s="350">
        <v>19774</v>
      </c>
      <c r="G1035" s="351">
        <v>71</v>
      </c>
      <c r="H1035" s="351" t="s">
        <v>14</v>
      </c>
      <c r="I1035" s="150" t="str">
        <f t="shared" si="52"/>
        <v>F</v>
      </c>
      <c r="J1035" s="150">
        <f t="shared" si="53"/>
        <v>0</v>
      </c>
      <c r="K1035" s="151">
        <v>0</v>
      </c>
      <c r="L1035" s="150">
        <f t="shared" si="54"/>
        <v>7</v>
      </c>
    </row>
    <row r="1036" spans="2:12" x14ac:dyDescent="0.25">
      <c r="B1036" s="149" t="str">
        <f t="shared" si="51"/>
        <v>5NEIGER</v>
      </c>
      <c r="C1036" s="64" t="s">
        <v>1118</v>
      </c>
      <c r="D1036" s="64" t="s">
        <v>143</v>
      </c>
      <c r="E1036" s="64" t="s">
        <v>531</v>
      </c>
      <c r="F1036" s="350">
        <v>20212</v>
      </c>
      <c r="G1036" s="351">
        <v>71</v>
      </c>
      <c r="H1036" s="351">
        <v>5</v>
      </c>
      <c r="I1036" s="150">
        <f t="shared" si="52"/>
        <v>0</v>
      </c>
      <c r="J1036" s="150">
        <f t="shared" si="53"/>
        <v>0</v>
      </c>
      <c r="K1036" s="151">
        <v>0</v>
      </c>
      <c r="L1036" s="150">
        <f t="shared" si="54"/>
        <v>5</v>
      </c>
    </row>
    <row r="1037" spans="2:12" x14ac:dyDescent="0.25">
      <c r="B1037" s="149" t="str">
        <f t="shared" si="51"/>
        <v>5NETO</v>
      </c>
      <c r="C1037" s="64" t="s">
        <v>258</v>
      </c>
      <c r="D1037" s="64" t="s">
        <v>1119</v>
      </c>
      <c r="E1037" s="64" t="s">
        <v>533</v>
      </c>
      <c r="F1037" s="350">
        <v>22759</v>
      </c>
      <c r="G1037" s="351">
        <v>71</v>
      </c>
      <c r="H1037" s="351">
        <v>5</v>
      </c>
      <c r="I1037" s="150">
        <f t="shared" si="52"/>
        <v>0</v>
      </c>
      <c r="J1037" s="150">
        <f t="shared" si="53"/>
        <v>0</v>
      </c>
      <c r="K1037" s="151">
        <v>0</v>
      </c>
      <c r="L1037" s="150">
        <f t="shared" si="54"/>
        <v>5</v>
      </c>
    </row>
    <row r="1038" spans="2:12" x14ac:dyDescent="0.25">
      <c r="B1038" s="149" t="str">
        <f t="shared" si="51"/>
        <v>6NICOL</v>
      </c>
      <c r="C1038" s="64" t="s">
        <v>1120</v>
      </c>
      <c r="D1038" s="64" t="s">
        <v>247</v>
      </c>
      <c r="E1038" s="64" t="s">
        <v>516</v>
      </c>
      <c r="F1038" s="350">
        <v>16758</v>
      </c>
      <c r="G1038" s="351">
        <v>71</v>
      </c>
      <c r="H1038" s="351">
        <v>6</v>
      </c>
      <c r="I1038" s="150">
        <f t="shared" si="52"/>
        <v>0</v>
      </c>
      <c r="J1038" s="150">
        <f t="shared" si="53"/>
        <v>0</v>
      </c>
      <c r="K1038" s="151">
        <v>0</v>
      </c>
      <c r="L1038" s="150">
        <f t="shared" si="54"/>
        <v>6</v>
      </c>
    </row>
    <row r="1039" spans="2:12" x14ac:dyDescent="0.25">
      <c r="B1039" s="149" t="str">
        <f t="shared" si="51"/>
        <v>5NIGAUD</v>
      </c>
      <c r="C1039" s="64" t="s">
        <v>1121</v>
      </c>
      <c r="D1039" s="64" t="s">
        <v>782</v>
      </c>
      <c r="E1039" s="64" t="s">
        <v>520</v>
      </c>
      <c r="F1039" s="350">
        <v>20217</v>
      </c>
      <c r="G1039" s="351">
        <v>71</v>
      </c>
      <c r="H1039" s="351">
        <v>5</v>
      </c>
      <c r="I1039" s="150">
        <f t="shared" si="52"/>
        <v>0</v>
      </c>
      <c r="J1039" s="150">
        <f t="shared" si="53"/>
        <v>0</v>
      </c>
      <c r="K1039" s="151">
        <v>0</v>
      </c>
      <c r="L1039" s="150">
        <f t="shared" si="54"/>
        <v>5</v>
      </c>
    </row>
    <row r="1040" spans="2:12" x14ac:dyDescent="0.25">
      <c r="B1040" s="149" t="str">
        <f t="shared" si="51"/>
        <v>6NOBLET</v>
      </c>
      <c r="C1040" s="64" t="s">
        <v>1122</v>
      </c>
      <c r="D1040" s="64" t="s">
        <v>139</v>
      </c>
      <c r="E1040" s="64" t="s">
        <v>529</v>
      </c>
      <c r="F1040" s="350">
        <v>16633</v>
      </c>
      <c r="G1040" s="351">
        <v>71</v>
      </c>
      <c r="H1040" s="351">
        <v>6</v>
      </c>
      <c r="I1040" s="150">
        <f t="shared" si="52"/>
        <v>0</v>
      </c>
      <c r="J1040" s="150">
        <f t="shared" si="53"/>
        <v>0</v>
      </c>
      <c r="K1040" s="151">
        <v>0</v>
      </c>
      <c r="L1040" s="150">
        <f t="shared" si="54"/>
        <v>6</v>
      </c>
    </row>
    <row r="1041" spans="2:12" x14ac:dyDescent="0.25">
      <c r="B1041" s="149" t="str">
        <f t="shared" ref="B1041:B1104" si="55">CONCATENATE(L1041,C1041)</f>
        <v>5NOYER</v>
      </c>
      <c r="C1041" s="64" t="s">
        <v>1123</v>
      </c>
      <c r="D1041" s="64" t="s">
        <v>730</v>
      </c>
      <c r="E1041" s="64" t="s">
        <v>548</v>
      </c>
      <c r="F1041" s="350">
        <v>19848</v>
      </c>
      <c r="G1041" s="351">
        <v>71</v>
      </c>
      <c r="H1041" s="351">
        <v>5</v>
      </c>
      <c r="I1041" s="150">
        <f t="shared" ref="I1041:I1104" si="56">IF(H1041="F","F",0)</f>
        <v>0</v>
      </c>
      <c r="J1041" s="150">
        <f t="shared" ref="J1041:J1104" si="57">IF(H1041="M","M",0)</f>
        <v>0</v>
      </c>
      <c r="K1041" s="151">
        <v>0</v>
      </c>
      <c r="L1041" s="150">
        <f t="shared" ref="L1041:L1104" si="58">IF(H1041=1,2,IF(H1041="F",7,IF(H1041="M",7,H1041)))</f>
        <v>5</v>
      </c>
    </row>
    <row r="1042" spans="2:12" x14ac:dyDescent="0.25">
      <c r="B1042" s="149" t="str">
        <f t="shared" si="55"/>
        <v>3NUGUES</v>
      </c>
      <c r="C1042" s="64" t="s">
        <v>1124</v>
      </c>
      <c r="D1042" s="64" t="s">
        <v>600</v>
      </c>
      <c r="E1042" s="64" t="s">
        <v>524</v>
      </c>
      <c r="F1042" s="350">
        <v>34881</v>
      </c>
      <c r="G1042" s="351">
        <v>71</v>
      </c>
      <c r="H1042" s="351">
        <v>3</v>
      </c>
      <c r="I1042" s="150">
        <f t="shared" si="56"/>
        <v>0</v>
      </c>
      <c r="J1042" s="150">
        <f t="shared" si="57"/>
        <v>0</v>
      </c>
      <c r="K1042" s="151">
        <v>0</v>
      </c>
      <c r="L1042" s="150">
        <f t="shared" si="58"/>
        <v>3</v>
      </c>
    </row>
    <row r="1043" spans="2:12" x14ac:dyDescent="0.25">
      <c r="B1043" s="149" t="str">
        <f t="shared" si="55"/>
        <v>2NUGUES</v>
      </c>
      <c r="C1043" s="64" t="s">
        <v>1124</v>
      </c>
      <c r="D1043" s="64" t="s">
        <v>133</v>
      </c>
      <c r="E1043" s="64" t="s">
        <v>530</v>
      </c>
      <c r="F1043" s="350">
        <v>28861</v>
      </c>
      <c r="G1043" s="351">
        <v>71</v>
      </c>
      <c r="H1043" s="351">
        <v>2</v>
      </c>
      <c r="I1043" s="150">
        <f t="shared" si="56"/>
        <v>0</v>
      </c>
      <c r="J1043" s="150">
        <f t="shared" si="57"/>
        <v>0</v>
      </c>
      <c r="K1043" s="151">
        <v>0</v>
      </c>
      <c r="L1043" s="150">
        <f t="shared" si="58"/>
        <v>2</v>
      </c>
    </row>
    <row r="1044" spans="2:12" x14ac:dyDescent="0.25">
      <c r="B1044" s="149" t="str">
        <f t="shared" si="55"/>
        <v>7NUGUES</v>
      </c>
      <c r="C1044" s="64" t="s">
        <v>1124</v>
      </c>
      <c r="D1044" s="64" t="s">
        <v>1084</v>
      </c>
      <c r="E1044" s="64" t="s">
        <v>530</v>
      </c>
      <c r="F1044" s="350">
        <v>21451</v>
      </c>
      <c r="G1044" s="351">
        <v>71</v>
      </c>
      <c r="H1044" s="351" t="s">
        <v>14</v>
      </c>
      <c r="I1044" s="150" t="str">
        <f t="shared" si="56"/>
        <v>F</v>
      </c>
      <c r="J1044" s="150">
        <f t="shared" si="57"/>
        <v>0</v>
      </c>
      <c r="K1044" s="151">
        <v>0</v>
      </c>
      <c r="L1044" s="150">
        <f t="shared" si="58"/>
        <v>7</v>
      </c>
    </row>
    <row r="1045" spans="2:12" x14ac:dyDescent="0.25">
      <c r="B1045" s="149" t="str">
        <f t="shared" si="55"/>
        <v>3NUGUES</v>
      </c>
      <c r="C1045" s="64" t="s">
        <v>1124</v>
      </c>
      <c r="D1045" s="64" t="s">
        <v>18</v>
      </c>
      <c r="E1045" s="64" t="s">
        <v>524</v>
      </c>
      <c r="F1045" s="350">
        <v>24767</v>
      </c>
      <c r="G1045" s="351">
        <v>71</v>
      </c>
      <c r="H1045" s="351">
        <v>3</v>
      </c>
      <c r="I1045" s="150">
        <f t="shared" si="56"/>
        <v>0</v>
      </c>
      <c r="J1045" s="150">
        <f t="shared" si="57"/>
        <v>0</v>
      </c>
      <c r="K1045" s="151">
        <v>0</v>
      </c>
      <c r="L1045" s="150">
        <f t="shared" si="58"/>
        <v>3</v>
      </c>
    </row>
    <row r="1046" spans="2:12" x14ac:dyDescent="0.25">
      <c r="B1046" s="149" t="str">
        <f t="shared" si="55"/>
        <v>4NUGUES</v>
      </c>
      <c r="C1046" s="64" t="s">
        <v>1124</v>
      </c>
      <c r="D1046" s="64" t="s">
        <v>202</v>
      </c>
      <c r="E1046" s="64" t="s">
        <v>530</v>
      </c>
      <c r="F1046" s="350">
        <v>21695</v>
      </c>
      <c r="G1046" s="351">
        <v>71</v>
      </c>
      <c r="H1046" s="351">
        <v>4</v>
      </c>
      <c r="I1046" s="150">
        <f t="shared" si="56"/>
        <v>0</v>
      </c>
      <c r="J1046" s="150">
        <f t="shared" si="57"/>
        <v>0</v>
      </c>
      <c r="K1046" s="151">
        <v>0</v>
      </c>
      <c r="L1046" s="150">
        <f t="shared" si="58"/>
        <v>4</v>
      </c>
    </row>
    <row r="1047" spans="2:12" x14ac:dyDescent="0.25">
      <c r="B1047" s="149" t="str">
        <f t="shared" si="55"/>
        <v>6ODET</v>
      </c>
      <c r="C1047" s="64" t="s">
        <v>1125</v>
      </c>
      <c r="D1047" s="64" t="s">
        <v>61</v>
      </c>
      <c r="E1047" s="64" t="s">
        <v>533</v>
      </c>
      <c r="F1047" s="350">
        <v>17090</v>
      </c>
      <c r="G1047" s="351">
        <v>71</v>
      </c>
      <c r="H1047" s="351">
        <v>6</v>
      </c>
      <c r="I1047" s="150">
        <f t="shared" si="56"/>
        <v>0</v>
      </c>
      <c r="J1047" s="150">
        <f t="shared" si="57"/>
        <v>0</v>
      </c>
      <c r="K1047" s="151">
        <v>0</v>
      </c>
      <c r="L1047" s="150">
        <f t="shared" si="58"/>
        <v>6</v>
      </c>
    </row>
    <row r="1048" spans="2:12" x14ac:dyDescent="0.25">
      <c r="B1048" s="149" t="str">
        <f t="shared" si="55"/>
        <v>3OLIVIER</v>
      </c>
      <c r="C1048" s="64" t="s">
        <v>1126</v>
      </c>
      <c r="D1048" s="64" t="s">
        <v>554</v>
      </c>
      <c r="E1048" s="64" t="s">
        <v>533</v>
      </c>
      <c r="F1048" s="350">
        <v>24040</v>
      </c>
      <c r="G1048" s="351">
        <v>71</v>
      </c>
      <c r="H1048" s="351">
        <v>3</v>
      </c>
      <c r="I1048" s="150">
        <f t="shared" si="56"/>
        <v>0</v>
      </c>
      <c r="J1048" s="150">
        <f t="shared" si="57"/>
        <v>0</v>
      </c>
      <c r="K1048" s="151">
        <v>0</v>
      </c>
      <c r="L1048" s="150">
        <f t="shared" si="58"/>
        <v>3</v>
      </c>
    </row>
    <row r="1049" spans="2:12" x14ac:dyDescent="0.25">
      <c r="B1049" s="149" t="str">
        <f t="shared" si="55"/>
        <v>2OQUIDAN</v>
      </c>
      <c r="C1049" s="64" t="s">
        <v>1127</v>
      </c>
      <c r="D1049" s="64" t="s">
        <v>617</v>
      </c>
      <c r="E1049" s="64" t="s">
        <v>533</v>
      </c>
      <c r="F1049" s="350">
        <v>32654</v>
      </c>
      <c r="G1049" s="351">
        <v>71</v>
      </c>
      <c r="H1049" s="351">
        <v>2</v>
      </c>
      <c r="I1049" s="150">
        <f t="shared" si="56"/>
        <v>0</v>
      </c>
      <c r="J1049" s="150">
        <f t="shared" si="57"/>
        <v>0</v>
      </c>
      <c r="K1049" s="151">
        <v>0</v>
      </c>
      <c r="L1049" s="150">
        <f t="shared" si="58"/>
        <v>2</v>
      </c>
    </row>
    <row r="1050" spans="2:12" x14ac:dyDescent="0.25">
      <c r="B1050" s="149" t="str">
        <f t="shared" si="55"/>
        <v>4OUDOT</v>
      </c>
      <c r="C1050" s="64" t="s">
        <v>1128</v>
      </c>
      <c r="D1050" s="64" t="s">
        <v>158</v>
      </c>
      <c r="E1050" s="64" t="s">
        <v>523</v>
      </c>
      <c r="F1050" s="350">
        <v>22075</v>
      </c>
      <c r="G1050" s="351">
        <v>71</v>
      </c>
      <c r="H1050" s="351">
        <v>4</v>
      </c>
      <c r="I1050" s="150">
        <f t="shared" si="56"/>
        <v>0</v>
      </c>
      <c r="J1050" s="150">
        <f t="shared" si="57"/>
        <v>0</v>
      </c>
      <c r="K1050" s="151">
        <v>0</v>
      </c>
      <c r="L1050" s="150">
        <f t="shared" si="58"/>
        <v>4</v>
      </c>
    </row>
    <row r="1051" spans="2:12" x14ac:dyDescent="0.25">
      <c r="B1051" s="149" t="str">
        <f t="shared" si="55"/>
        <v>2OUDOT</v>
      </c>
      <c r="C1051" s="64" t="s">
        <v>1128</v>
      </c>
      <c r="D1051" s="64" t="s">
        <v>107</v>
      </c>
      <c r="E1051" s="64" t="s">
        <v>536</v>
      </c>
      <c r="F1051" s="350">
        <v>27153</v>
      </c>
      <c r="G1051" s="351">
        <v>71</v>
      </c>
      <c r="H1051" s="351">
        <v>2</v>
      </c>
      <c r="I1051" s="150">
        <f t="shared" si="56"/>
        <v>0</v>
      </c>
      <c r="J1051" s="150">
        <f t="shared" si="57"/>
        <v>0</v>
      </c>
      <c r="K1051" s="151">
        <v>0</v>
      </c>
      <c r="L1051" s="150">
        <f t="shared" si="58"/>
        <v>2</v>
      </c>
    </row>
    <row r="1052" spans="2:12" x14ac:dyDescent="0.25">
      <c r="B1052" s="149" t="str">
        <f t="shared" si="55"/>
        <v>6PACAUD</v>
      </c>
      <c r="C1052" s="64" t="s">
        <v>1129</v>
      </c>
      <c r="D1052" s="64" t="s">
        <v>600</v>
      </c>
      <c r="E1052" s="64" t="s">
        <v>526</v>
      </c>
      <c r="F1052" s="350">
        <v>32129</v>
      </c>
      <c r="G1052" s="351">
        <v>71</v>
      </c>
      <c r="H1052" s="351">
        <v>6</v>
      </c>
      <c r="I1052" s="150">
        <f t="shared" si="56"/>
        <v>0</v>
      </c>
      <c r="J1052" s="150">
        <f t="shared" si="57"/>
        <v>0</v>
      </c>
      <c r="K1052" s="151">
        <v>0</v>
      </c>
      <c r="L1052" s="150">
        <f t="shared" si="58"/>
        <v>6</v>
      </c>
    </row>
    <row r="1053" spans="2:12" x14ac:dyDescent="0.25">
      <c r="B1053" s="149" t="str">
        <f t="shared" si="55"/>
        <v>4PACQUEAU</v>
      </c>
      <c r="C1053" s="64" t="s">
        <v>1130</v>
      </c>
      <c r="D1053" s="64" t="s">
        <v>18</v>
      </c>
      <c r="E1053" s="64" t="s">
        <v>520</v>
      </c>
      <c r="F1053" s="350">
        <v>23197</v>
      </c>
      <c r="G1053" s="351">
        <v>71</v>
      </c>
      <c r="H1053" s="351">
        <v>4</v>
      </c>
      <c r="I1053" s="150">
        <f t="shared" si="56"/>
        <v>0</v>
      </c>
      <c r="J1053" s="150">
        <f t="shared" si="57"/>
        <v>0</v>
      </c>
      <c r="K1053" s="151">
        <v>0</v>
      </c>
      <c r="L1053" s="150">
        <f t="shared" si="58"/>
        <v>4</v>
      </c>
    </row>
    <row r="1054" spans="2:12" x14ac:dyDescent="0.25">
      <c r="B1054" s="149" t="str">
        <f t="shared" si="55"/>
        <v>5PAGES</v>
      </c>
      <c r="C1054" s="64" t="s">
        <v>1509</v>
      </c>
      <c r="D1054" s="64" t="s">
        <v>904</v>
      </c>
      <c r="E1054" s="64" t="s">
        <v>519</v>
      </c>
      <c r="F1054" s="350">
        <v>36064</v>
      </c>
      <c r="G1054" s="351">
        <v>71</v>
      </c>
      <c r="H1054" s="351">
        <v>5</v>
      </c>
      <c r="I1054" s="150">
        <f t="shared" si="56"/>
        <v>0</v>
      </c>
      <c r="J1054" s="150">
        <f t="shared" si="57"/>
        <v>0</v>
      </c>
      <c r="K1054" s="151">
        <v>0</v>
      </c>
      <c r="L1054" s="150">
        <f t="shared" si="58"/>
        <v>5</v>
      </c>
    </row>
    <row r="1055" spans="2:12" x14ac:dyDescent="0.25">
      <c r="B1055" s="149" t="str">
        <f t="shared" si="55"/>
        <v>7PAILLARD</v>
      </c>
      <c r="C1055" s="64" t="s">
        <v>1131</v>
      </c>
      <c r="D1055" s="64" t="s">
        <v>765</v>
      </c>
      <c r="E1055" s="64" t="s">
        <v>520</v>
      </c>
      <c r="F1055" s="350">
        <v>26040</v>
      </c>
      <c r="G1055" s="351">
        <v>71</v>
      </c>
      <c r="H1055" s="351" t="s">
        <v>14</v>
      </c>
      <c r="I1055" s="150" t="str">
        <f t="shared" si="56"/>
        <v>F</v>
      </c>
      <c r="J1055" s="150">
        <f t="shared" si="57"/>
        <v>0</v>
      </c>
      <c r="K1055" s="151">
        <v>0</v>
      </c>
      <c r="L1055" s="150">
        <f t="shared" si="58"/>
        <v>7</v>
      </c>
    </row>
    <row r="1056" spans="2:12" x14ac:dyDescent="0.25">
      <c r="B1056" s="149" t="str">
        <f t="shared" si="55"/>
        <v>4PAILLOUX</v>
      </c>
      <c r="C1056" s="64" t="s">
        <v>1132</v>
      </c>
      <c r="D1056" s="64" t="s">
        <v>85</v>
      </c>
      <c r="E1056" s="64" t="s">
        <v>523</v>
      </c>
      <c r="F1056" s="350">
        <v>23728</v>
      </c>
      <c r="G1056" s="351">
        <v>71</v>
      </c>
      <c r="H1056" s="351">
        <v>4</v>
      </c>
      <c r="I1056" s="150">
        <f t="shared" si="56"/>
        <v>0</v>
      </c>
      <c r="J1056" s="150">
        <f t="shared" si="57"/>
        <v>0</v>
      </c>
      <c r="K1056" s="151">
        <v>0</v>
      </c>
      <c r="L1056" s="150">
        <f t="shared" si="58"/>
        <v>4</v>
      </c>
    </row>
    <row r="1057" spans="2:12" x14ac:dyDescent="0.25">
      <c r="B1057" s="149" t="str">
        <f t="shared" si="55"/>
        <v>4PAITRY</v>
      </c>
      <c r="C1057" s="64" t="s">
        <v>1133</v>
      </c>
      <c r="D1057" s="64" t="s">
        <v>1134</v>
      </c>
      <c r="E1057" s="64" t="s">
        <v>529</v>
      </c>
      <c r="F1057" s="350">
        <v>23890</v>
      </c>
      <c r="G1057" s="351">
        <v>71</v>
      </c>
      <c r="H1057" s="351">
        <v>4</v>
      </c>
      <c r="I1057" s="150">
        <f t="shared" si="56"/>
        <v>0</v>
      </c>
      <c r="J1057" s="150">
        <f t="shared" si="57"/>
        <v>0</v>
      </c>
      <c r="K1057" s="151">
        <v>0</v>
      </c>
      <c r="L1057" s="150">
        <f t="shared" si="58"/>
        <v>4</v>
      </c>
    </row>
    <row r="1058" spans="2:12" x14ac:dyDescent="0.25">
      <c r="B1058" s="149" t="str">
        <f t="shared" si="55"/>
        <v>5PALADINO</v>
      </c>
      <c r="C1058" s="64" t="s">
        <v>1135</v>
      </c>
      <c r="D1058" s="64" t="s">
        <v>1136</v>
      </c>
      <c r="E1058" s="64" t="s">
        <v>538</v>
      </c>
      <c r="F1058" s="350">
        <v>22720</v>
      </c>
      <c r="G1058" s="351">
        <v>71</v>
      </c>
      <c r="H1058" s="351">
        <v>5</v>
      </c>
      <c r="I1058" s="150">
        <f t="shared" si="56"/>
        <v>0</v>
      </c>
      <c r="J1058" s="150">
        <f t="shared" si="57"/>
        <v>0</v>
      </c>
      <c r="K1058" s="151">
        <v>0</v>
      </c>
      <c r="L1058" s="150">
        <f t="shared" si="58"/>
        <v>5</v>
      </c>
    </row>
    <row r="1059" spans="2:12" x14ac:dyDescent="0.25">
      <c r="B1059" s="149" t="str">
        <f t="shared" si="55"/>
        <v>2PALMIERI</v>
      </c>
      <c r="C1059" s="64" t="s">
        <v>1456</v>
      </c>
      <c r="D1059" s="64" t="s">
        <v>98</v>
      </c>
      <c r="E1059" s="64" t="s">
        <v>528</v>
      </c>
      <c r="F1059" s="350">
        <v>26945</v>
      </c>
      <c r="G1059" s="351">
        <v>71</v>
      </c>
      <c r="H1059" s="351">
        <v>1</v>
      </c>
      <c r="I1059" s="150">
        <f t="shared" si="56"/>
        <v>0</v>
      </c>
      <c r="J1059" s="150">
        <f t="shared" si="57"/>
        <v>0</v>
      </c>
      <c r="K1059" s="151">
        <v>0</v>
      </c>
      <c r="L1059" s="150">
        <f t="shared" si="58"/>
        <v>2</v>
      </c>
    </row>
    <row r="1060" spans="2:12" x14ac:dyDescent="0.25">
      <c r="B1060" s="149" t="str">
        <f t="shared" si="55"/>
        <v>6PALUMBO</v>
      </c>
      <c r="C1060" s="64" t="s">
        <v>1137</v>
      </c>
      <c r="D1060" s="64" t="s">
        <v>1138</v>
      </c>
      <c r="E1060" s="64" t="s">
        <v>516</v>
      </c>
      <c r="F1060" s="350">
        <v>20022</v>
      </c>
      <c r="G1060" s="351">
        <v>71</v>
      </c>
      <c r="H1060" s="351">
        <v>6</v>
      </c>
      <c r="I1060" s="150">
        <f t="shared" si="56"/>
        <v>0</v>
      </c>
      <c r="J1060" s="150">
        <f t="shared" si="57"/>
        <v>0</v>
      </c>
      <c r="K1060" s="151">
        <v>0</v>
      </c>
      <c r="L1060" s="150">
        <f t="shared" si="58"/>
        <v>6</v>
      </c>
    </row>
    <row r="1061" spans="2:12" x14ac:dyDescent="0.25">
      <c r="B1061" s="149" t="str">
        <f t="shared" si="55"/>
        <v>5PARET</v>
      </c>
      <c r="C1061" s="64" t="s">
        <v>1139</v>
      </c>
      <c r="D1061" s="64" t="s">
        <v>347</v>
      </c>
      <c r="E1061" s="64" t="s">
        <v>517</v>
      </c>
      <c r="F1061" s="350">
        <v>21548</v>
      </c>
      <c r="G1061" s="351">
        <v>71</v>
      </c>
      <c r="H1061" s="351">
        <v>5</v>
      </c>
      <c r="I1061" s="150">
        <f t="shared" si="56"/>
        <v>0</v>
      </c>
      <c r="J1061" s="150">
        <f t="shared" si="57"/>
        <v>0</v>
      </c>
      <c r="K1061" s="151">
        <v>0</v>
      </c>
      <c r="L1061" s="150">
        <f t="shared" si="58"/>
        <v>5</v>
      </c>
    </row>
    <row r="1062" spans="2:12" x14ac:dyDescent="0.25">
      <c r="B1062" s="149" t="str">
        <f t="shared" si="55"/>
        <v>5PARISOT</v>
      </c>
      <c r="C1062" s="64" t="s">
        <v>1140</v>
      </c>
      <c r="D1062" s="64" t="s">
        <v>113</v>
      </c>
      <c r="E1062" s="64" t="s">
        <v>516</v>
      </c>
      <c r="F1062" s="350">
        <v>24123</v>
      </c>
      <c r="G1062" s="351">
        <v>71</v>
      </c>
      <c r="H1062" s="351">
        <v>5</v>
      </c>
      <c r="I1062" s="150">
        <f t="shared" si="56"/>
        <v>0</v>
      </c>
      <c r="J1062" s="150">
        <f t="shared" si="57"/>
        <v>0</v>
      </c>
      <c r="K1062" s="151">
        <v>0</v>
      </c>
      <c r="L1062" s="150">
        <f t="shared" si="58"/>
        <v>5</v>
      </c>
    </row>
    <row r="1063" spans="2:12" x14ac:dyDescent="0.25">
      <c r="B1063" s="149" t="str">
        <f t="shared" si="55"/>
        <v>2PASCAL</v>
      </c>
      <c r="C1063" s="64" t="s">
        <v>1141</v>
      </c>
      <c r="D1063" s="64" t="s">
        <v>27</v>
      </c>
      <c r="E1063" s="64" t="s">
        <v>541</v>
      </c>
      <c r="F1063" s="350">
        <v>25753</v>
      </c>
      <c r="G1063" s="351">
        <v>71</v>
      </c>
      <c r="H1063" s="351">
        <v>2</v>
      </c>
      <c r="I1063" s="150">
        <f t="shared" si="56"/>
        <v>0</v>
      </c>
      <c r="J1063" s="150">
        <f t="shared" si="57"/>
        <v>0</v>
      </c>
      <c r="K1063" s="151">
        <v>0</v>
      </c>
      <c r="L1063" s="150">
        <f t="shared" si="58"/>
        <v>2</v>
      </c>
    </row>
    <row r="1064" spans="2:12" x14ac:dyDescent="0.25">
      <c r="B1064" s="149" t="str">
        <f t="shared" si="55"/>
        <v>7PATINGRE</v>
      </c>
      <c r="C1064" s="64" t="s">
        <v>1142</v>
      </c>
      <c r="D1064" s="64" t="s">
        <v>1143</v>
      </c>
      <c r="E1064" s="64" t="s">
        <v>530</v>
      </c>
      <c r="F1064" s="350">
        <v>35763</v>
      </c>
      <c r="G1064" s="351">
        <v>71</v>
      </c>
      <c r="H1064" s="351" t="s">
        <v>14</v>
      </c>
      <c r="I1064" s="150" t="str">
        <f t="shared" si="56"/>
        <v>F</v>
      </c>
      <c r="J1064" s="150">
        <f t="shared" si="57"/>
        <v>0</v>
      </c>
      <c r="K1064" s="151">
        <v>0</v>
      </c>
      <c r="L1064" s="150">
        <f t="shared" si="58"/>
        <v>7</v>
      </c>
    </row>
    <row r="1065" spans="2:12" x14ac:dyDescent="0.25">
      <c r="B1065" s="149" t="str">
        <f t="shared" si="55"/>
        <v>3PATINGRE</v>
      </c>
      <c r="C1065" s="64" t="s">
        <v>1142</v>
      </c>
      <c r="D1065" s="64" t="s">
        <v>117</v>
      </c>
      <c r="E1065" s="64" t="s">
        <v>530</v>
      </c>
      <c r="F1065" s="350">
        <v>24538</v>
      </c>
      <c r="G1065" s="351">
        <v>71</v>
      </c>
      <c r="H1065" s="351">
        <v>3</v>
      </c>
      <c r="I1065" s="150">
        <f t="shared" si="56"/>
        <v>0</v>
      </c>
      <c r="J1065" s="150">
        <f t="shared" si="57"/>
        <v>0</v>
      </c>
      <c r="K1065" s="151">
        <v>0</v>
      </c>
      <c r="L1065" s="150">
        <f t="shared" si="58"/>
        <v>3</v>
      </c>
    </row>
    <row r="1066" spans="2:12" x14ac:dyDescent="0.25">
      <c r="B1066" s="149" t="str">
        <f t="shared" si="55"/>
        <v>2PATRU</v>
      </c>
      <c r="C1066" s="64" t="s">
        <v>1144</v>
      </c>
      <c r="D1066" s="64" t="s">
        <v>634</v>
      </c>
      <c r="E1066" s="64" t="s">
        <v>535</v>
      </c>
      <c r="F1066" s="350">
        <v>32315</v>
      </c>
      <c r="G1066" s="351">
        <v>71</v>
      </c>
      <c r="H1066" s="351">
        <v>2</v>
      </c>
      <c r="I1066" s="150">
        <f t="shared" si="56"/>
        <v>0</v>
      </c>
      <c r="J1066" s="150">
        <f t="shared" si="57"/>
        <v>0</v>
      </c>
      <c r="K1066" s="151">
        <v>0</v>
      </c>
      <c r="L1066" s="150">
        <f t="shared" si="58"/>
        <v>2</v>
      </c>
    </row>
    <row r="1067" spans="2:12" x14ac:dyDescent="0.25">
      <c r="B1067" s="149" t="str">
        <f t="shared" si="55"/>
        <v>5PAYEBIEN</v>
      </c>
      <c r="C1067" s="64" t="s">
        <v>1145</v>
      </c>
      <c r="D1067" s="64" t="s">
        <v>95</v>
      </c>
      <c r="E1067" s="64" t="s">
        <v>529</v>
      </c>
      <c r="F1067" s="350">
        <v>17047</v>
      </c>
      <c r="G1067" s="351">
        <v>71</v>
      </c>
      <c r="H1067" s="351">
        <v>5</v>
      </c>
      <c r="I1067" s="150">
        <f t="shared" si="56"/>
        <v>0</v>
      </c>
      <c r="J1067" s="150">
        <f t="shared" si="57"/>
        <v>0</v>
      </c>
      <c r="K1067" s="151">
        <v>0</v>
      </c>
      <c r="L1067" s="150">
        <f t="shared" si="58"/>
        <v>5</v>
      </c>
    </row>
    <row r="1068" spans="2:12" x14ac:dyDescent="0.25">
      <c r="B1068" s="149" t="str">
        <f t="shared" si="55"/>
        <v>4PEGON</v>
      </c>
      <c r="C1068" s="64" t="s">
        <v>1146</v>
      </c>
      <c r="D1068" s="64" t="s">
        <v>727</v>
      </c>
      <c r="E1068" s="64" t="s">
        <v>529</v>
      </c>
      <c r="F1068" s="350">
        <v>25620</v>
      </c>
      <c r="G1068" s="351">
        <v>71</v>
      </c>
      <c r="H1068" s="351">
        <v>4</v>
      </c>
      <c r="I1068" s="150">
        <f t="shared" si="56"/>
        <v>0</v>
      </c>
      <c r="J1068" s="150">
        <f t="shared" si="57"/>
        <v>0</v>
      </c>
      <c r="K1068" s="151">
        <v>0</v>
      </c>
      <c r="L1068" s="150">
        <f t="shared" si="58"/>
        <v>4</v>
      </c>
    </row>
    <row r="1069" spans="2:12" x14ac:dyDescent="0.25">
      <c r="B1069" s="149" t="str">
        <f t="shared" si="55"/>
        <v>3PERCHERON</v>
      </c>
      <c r="C1069" s="64" t="s">
        <v>1147</v>
      </c>
      <c r="D1069" s="64" t="s">
        <v>171</v>
      </c>
      <c r="E1069" s="64" t="s">
        <v>520</v>
      </c>
      <c r="F1069" s="350">
        <v>25929</v>
      </c>
      <c r="G1069" s="351">
        <v>71</v>
      </c>
      <c r="H1069" s="351">
        <v>3</v>
      </c>
      <c r="I1069" s="150">
        <f t="shared" si="56"/>
        <v>0</v>
      </c>
      <c r="J1069" s="150">
        <f t="shared" si="57"/>
        <v>0</v>
      </c>
      <c r="K1069" s="151">
        <v>0</v>
      </c>
      <c r="L1069" s="150">
        <f t="shared" si="58"/>
        <v>3</v>
      </c>
    </row>
    <row r="1070" spans="2:12" x14ac:dyDescent="0.25">
      <c r="B1070" s="149" t="str">
        <f t="shared" si="55"/>
        <v>4PEREIRA</v>
      </c>
      <c r="C1070" s="64" t="s">
        <v>1148</v>
      </c>
      <c r="D1070" s="64" t="s">
        <v>687</v>
      </c>
      <c r="E1070" s="64" t="s">
        <v>546</v>
      </c>
      <c r="F1070" s="350">
        <v>21931</v>
      </c>
      <c r="G1070" s="351">
        <v>71</v>
      </c>
      <c r="H1070" s="351">
        <v>4</v>
      </c>
      <c r="I1070" s="150">
        <f t="shared" si="56"/>
        <v>0</v>
      </c>
      <c r="J1070" s="150">
        <f t="shared" si="57"/>
        <v>0</v>
      </c>
      <c r="K1070" s="151">
        <v>0</v>
      </c>
      <c r="L1070" s="150">
        <f t="shared" si="58"/>
        <v>4</v>
      </c>
    </row>
    <row r="1071" spans="2:12" x14ac:dyDescent="0.25">
      <c r="B1071" s="149" t="str">
        <f t="shared" si="55"/>
        <v>3PERI</v>
      </c>
      <c r="C1071" s="64" t="s">
        <v>1325</v>
      </c>
      <c r="D1071" s="64" t="s">
        <v>113</v>
      </c>
      <c r="E1071" s="64" t="s">
        <v>516</v>
      </c>
      <c r="F1071" s="350">
        <v>29080</v>
      </c>
      <c r="G1071" s="351">
        <v>71</v>
      </c>
      <c r="H1071" s="351">
        <v>3</v>
      </c>
      <c r="I1071" s="150">
        <f t="shared" si="56"/>
        <v>0</v>
      </c>
      <c r="J1071" s="150">
        <f t="shared" si="57"/>
        <v>0</v>
      </c>
      <c r="K1071" s="151">
        <v>0</v>
      </c>
      <c r="L1071" s="150">
        <f t="shared" si="58"/>
        <v>3</v>
      </c>
    </row>
    <row r="1072" spans="2:12" x14ac:dyDescent="0.25">
      <c r="B1072" s="149" t="str">
        <f t="shared" si="55"/>
        <v>6PERNOT</v>
      </c>
      <c r="C1072" s="64" t="s">
        <v>1149</v>
      </c>
      <c r="D1072" s="64" t="s">
        <v>608</v>
      </c>
      <c r="E1072" s="64" t="s">
        <v>516</v>
      </c>
      <c r="F1072" s="350">
        <v>18212</v>
      </c>
      <c r="G1072" s="351">
        <v>71</v>
      </c>
      <c r="H1072" s="351">
        <v>6</v>
      </c>
      <c r="I1072" s="150">
        <f t="shared" si="56"/>
        <v>0</v>
      </c>
      <c r="J1072" s="150">
        <f t="shared" si="57"/>
        <v>0</v>
      </c>
      <c r="K1072" s="151">
        <v>0</v>
      </c>
      <c r="L1072" s="150">
        <f t="shared" si="58"/>
        <v>6</v>
      </c>
    </row>
    <row r="1073" spans="2:12" x14ac:dyDescent="0.25">
      <c r="B1073" s="149" t="str">
        <f t="shared" si="55"/>
        <v>7PERNOT</v>
      </c>
      <c r="C1073" s="64" t="s">
        <v>1149</v>
      </c>
      <c r="D1073" s="64" t="s">
        <v>1150</v>
      </c>
      <c r="E1073" s="64" t="s">
        <v>516</v>
      </c>
      <c r="F1073" s="350">
        <v>18272</v>
      </c>
      <c r="G1073" s="351">
        <v>71</v>
      </c>
      <c r="H1073" s="351" t="s">
        <v>14</v>
      </c>
      <c r="I1073" s="150" t="str">
        <f t="shared" si="56"/>
        <v>F</v>
      </c>
      <c r="J1073" s="150">
        <f t="shared" si="57"/>
        <v>0</v>
      </c>
      <c r="K1073" s="151">
        <v>0</v>
      </c>
      <c r="L1073" s="150">
        <f t="shared" si="58"/>
        <v>7</v>
      </c>
    </row>
    <row r="1074" spans="2:12" x14ac:dyDescent="0.25">
      <c r="B1074" s="149" t="str">
        <f t="shared" si="55"/>
        <v>6PERRAUD</v>
      </c>
      <c r="C1074" s="64" t="s">
        <v>1151</v>
      </c>
      <c r="D1074" s="64" t="s">
        <v>143</v>
      </c>
      <c r="E1074" s="64" t="s">
        <v>520</v>
      </c>
      <c r="F1074" s="350">
        <v>16799</v>
      </c>
      <c r="G1074" s="351">
        <v>71</v>
      </c>
      <c r="H1074" s="351">
        <v>6</v>
      </c>
      <c r="I1074" s="150">
        <f t="shared" si="56"/>
        <v>0</v>
      </c>
      <c r="J1074" s="150">
        <f t="shared" si="57"/>
        <v>0</v>
      </c>
      <c r="K1074" s="151">
        <v>0</v>
      </c>
      <c r="L1074" s="150">
        <f t="shared" si="58"/>
        <v>6</v>
      </c>
    </row>
    <row r="1075" spans="2:12" x14ac:dyDescent="0.25">
      <c r="B1075" s="149" t="str">
        <f t="shared" si="55"/>
        <v>3PERRAUD</v>
      </c>
      <c r="C1075" s="64" t="s">
        <v>1151</v>
      </c>
      <c r="D1075" s="64" t="s">
        <v>27</v>
      </c>
      <c r="E1075" s="64" t="s">
        <v>527</v>
      </c>
      <c r="F1075" s="350">
        <v>24549</v>
      </c>
      <c r="G1075" s="351">
        <v>71</v>
      </c>
      <c r="H1075" s="351">
        <v>3</v>
      </c>
      <c r="I1075" s="150">
        <f t="shared" si="56"/>
        <v>0</v>
      </c>
      <c r="J1075" s="150">
        <f t="shared" si="57"/>
        <v>0</v>
      </c>
      <c r="K1075" s="151">
        <v>0</v>
      </c>
      <c r="L1075" s="150">
        <f t="shared" si="58"/>
        <v>3</v>
      </c>
    </row>
    <row r="1076" spans="2:12" x14ac:dyDescent="0.25">
      <c r="B1076" s="149" t="str">
        <f t="shared" si="55"/>
        <v>4PERRET</v>
      </c>
      <c r="C1076" s="64" t="s">
        <v>1152</v>
      </c>
      <c r="D1076" s="64" t="s">
        <v>26</v>
      </c>
      <c r="E1076" s="64" t="s">
        <v>520</v>
      </c>
      <c r="F1076" s="350">
        <v>27884</v>
      </c>
      <c r="G1076" s="351">
        <v>71</v>
      </c>
      <c r="H1076" s="351">
        <v>4</v>
      </c>
      <c r="I1076" s="150">
        <f t="shared" si="56"/>
        <v>0</v>
      </c>
      <c r="J1076" s="150">
        <f t="shared" si="57"/>
        <v>0</v>
      </c>
      <c r="K1076" s="151">
        <v>0</v>
      </c>
      <c r="L1076" s="150">
        <f t="shared" si="58"/>
        <v>4</v>
      </c>
    </row>
    <row r="1077" spans="2:12" x14ac:dyDescent="0.25">
      <c r="B1077" s="149" t="str">
        <f t="shared" si="55"/>
        <v>2PERRET</v>
      </c>
      <c r="C1077" s="64" t="s">
        <v>1152</v>
      </c>
      <c r="D1077" s="64" t="s">
        <v>247</v>
      </c>
      <c r="E1077" s="64" t="s">
        <v>541</v>
      </c>
      <c r="F1077" s="350">
        <v>20528</v>
      </c>
      <c r="G1077" s="351">
        <v>71</v>
      </c>
      <c r="H1077" s="351">
        <v>2</v>
      </c>
      <c r="I1077" s="150">
        <f t="shared" si="56"/>
        <v>0</v>
      </c>
      <c r="J1077" s="150">
        <f t="shared" si="57"/>
        <v>0</v>
      </c>
      <c r="K1077" s="151">
        <v>0</v>
      </c>
      <c r="L1077" s="150">
        <f t="shared" si="58"/>
        <v>2</v>
      </c>
    </row>
    <row r="1078" spans="2:12" x14ac:dyDescent="0.25">
      <c r="B1078" s="149" t="str">
        <f t="shared" si="55"/>
        <v>6PERRIN</v>
      </c>
      <c r="C1078" s="64" t="s">
        <v>261</v>
      </c>
      <c r="D1078" s="64" t="s">
        <v>175</v>
      </c>
      <c r="E1078" s="64" t="s">
        <v>516</v>
      </c>
      <c r="F1078" s="350">
        <v>18029</v>
      </c>
      <c r="G1078" s="351">
        <v>71</v>
      </c>
      <c r="H1078" s="351">
        <v>6</v>
      </c>
      <c r="I1078" s="150">
        <f t="shared" si="56"/>
        <v>0</v>
      </c>
      <c r="J1078" s="150">
        <f t="shared" si="57"/>
        <v>0</v>
      </c>
      <c r="K1078" s="151">
        <v>0</v>
      </c>
      <c r="L1078" s="150">
        <f t="shared" si="58"/>
        <v>6</v>
      </c>
    </row>
    <row r="1079" spans="2:12" x14ac:dyDescent="0.25">
      <c r="B1079" s="149" t="str">
        <f t="shared" si="55"/>
        <v>4PERRUCHOT</v>
      </c>
      <c r="C1079" s="64" t="s">
        <v>1153</v>
      </c>
      <c r="D1079" s="64" t="s">
        <v>727</v>
      </c>
      <c r="E1079" s="64" t="s">
        <v>520</v>
      </c>
      <c r="F1079" s="350">
        <v>24985</v>
      </c>
      <c r="G1079" s="351">
        <v>71</v>
      </c>
      <c r="H1079" s="351">
        <v>4</v>
      </c>
      <c r="I1079" s="150">
        <f t="shared" si="56"/>
        <v>0</v>
      </c>
      <c r="J1079" s="150">
        <f t="shared" si="57"/>
        <v>0</v>
      </c>
      <c r="K1079" s="151">
        <v>0</v>
      </c>
      <c r="L1079" s="150">
        <f t="shared" si="58"/>
        <v>4</v>
      </c>
    </row>
    <row r="1080" spans="2:12" x14ac:dyDescent="0.25">
      <c r="B1080" s="149" t="str">
        <f t="shared" si="55"/>
        <v>3PERRUSSON</v>
      </c>
      <c r="C1080" s="64" t="s">
        <v>1154</v>
      </c>
      <c r="D1080" s="64" t="s">
        <v>602</v>
      </c>
      <c r="E1080" s="64" t="s">
        <v>519</v>
      </c>
      <c r="F1080" s="350">
        <v>24747</v>
      </c>
      <c r="G1080" s="351">
        <v>71</v>
      </c>
      <c r="H1080" s="351">
        <v>3</v>
      </c>
      <c r="I1080" s="150">
        <f t="shared" si="56"/>
        <v>0</v>
      </c>
      <c r="J1080" s="150">
        <f t="shared" si="57"/>
        <v>0</v>
      </c>
      <c r="K1080" s="151">
        <v>0</v>
      </c>
      <c r="L1080" s="150">
        <f t="shared" si="58"/>
        <v>3</v>
      </c>
    </row>
    <row r="1081" spans="2:12" x14ac:dyDescent="0.25">
      <c r="B1081" s="149" t="str">
        <f t="shared" si="55"/>
        <v>6PERRUSSON</v>
      </c>
      <c r="C1081" s="64" t="s">
        <v>1154</v>
      </c>
      <c r="D1081" s="64" t="s">
        <v>602</v>
      </c>
      <c r="E1081" s="64" t="s">
        <v>520</v>
      </c>
      <c r="F1081" s="350">
        <v>24798</v>
      </c>
      <c r="G1081" s="351">
        <v>71</v>
      </c>
      <c r="H1081" s="351">
        <v>6</v>
      </c>
      <c r="I1081" s="150">
        <f t="shared" si="56"/>
        <v>0</v>
      </c>
      <c r="J1081" s="150">
        <f t="shared" si="57"/>
        <v>0</v>
      </c>
      <c r="K1081" s="151">
        <v>0</v>
      </c>
      <c r="L1081" s="150">
        <f t="shared" si="58"/>
        <v>6</v>
      </c>
    </row>
    <row r="1082" spans="2:12" x14ac:dyDescent="0.25">
      <c r="B1082" s="149" t="str">
        <f t="shared" si="55"/>
        <v>4PETITJEAN</v>
      </c>
      <c r="C1082" s="64" t="s">
        <v>353</v>
      </c>
      <c r="D1082" s="64" t="s">
        <v>115</v>
      </c>
      <c r="E1082" s="64" t="s">
        <v>516</v>
      </c>
      <c r="F1082" s="350">
        <v>31876</v>
      </c>
      <c r="G1082" s="351">
        <v>71</v>
      </c>
      <c r="H1082" s="351">
        <v>4</v>
      </c>
      <c r="I1082" s="150">
        <f t="shared" si="56"/>
        <v>0</v>
      </c>
      <c r="J1082" s="150">
        <f t="shared" si="57"/>
        <v>0</v>
      </c>
      <c r="K1082" s="151">
        <v>0</v>
      </c>
      <c r="L1082" s="150">
        <f t="shared" si="58"/>
        <v>4</v>
      </c>
    </row>
    <row r="1083" spans="2:12" x14ac:dyDescent="0.25">
      <c r="B1083" s="149" t="str">
        <f t="shared" si="55"/>
        <v>3PEYRARD</v>
      </c>
      <c r="C1083" s="64" t="s">
        <v>1457</v>
      </c>
      <c r="D1083" s="64" t="s">
        <v>61</v>
      </c>
      <c r="E1083" s="64" t="s">
        <v>518</v>
      </c>
      <c r="F1083" s="350">
        <v>23875</v>
      </c>
      <c r="G1083" s="351">
        <v>71</v>
      </c>
      <c r="H1083" s="351">
        <v>3</v>
      </c>
      <c r="I1083" s="150">
        <f t="shared" si="56"/>
        <v>0</v>
      </c>
      <c r="J1083" s="150">
        <f t="shared" si="57"/>
        <v>0</v>
      </c>
      <c r="K1083" s="151">
        <v>0</v>
      </c>
      <c r="L1083" s="150">
        <f t="shared" si="58"/>
        <v>3</v>
      </c>
    </row>
    <row r="1084" spans="2:12" x14ac:dyDescent="0.25">
      <c r="B1084" s="149" t="str">
        <f t="shared" si="55"/>
        <v>5PHILIBERT</v>
      </c>
      <c r="C1084" s="64" t="s">
        <v>1155</v>
      </c>
      <c r="D1084" s="64" t="s">
        <v>608</v>
      </c>
      <c r="E1084" s="64" t="s">
        <v>516</v>
      </c>
      <c r="F1084" s="350">
        <v>17935</v>
      </c>
      <c r="G1084" s="351">
        <v>71</v>
      </c>
      <c r="H1084" s="351">
        <v>5</v>
      </c>
      <c r="I1084" s="150">
        <f t="shared" si="56"/>
        <v>0</v>
      </c>
      <c r="J1084" s="150">
        <f t="shared" si="57"/>
        <v>0</v>
      </c>
      <c r="K1084" s="151">
        <v>0</v>
      </c>
      <c r="L1084" s="150">
        <f t="shared" si="58"/>
        <v>5</v>
      </c>
    </row>
    <row r="1085" spans="2:12" x14ac:dyDescent="0.25">
      <c r="B1085" s="149" t="str">
        <f t="shared" si="55"/>
        <v>2PHILIPPE</v>
      </c>
      <c r="C1085" s="64" t="s">
        <v>1156</v>
      </c>
      <c r="D1085" s="64" t="s">
        <v>37</v>
      </c>
      <c r="E1085" s="64" t="s">
        <v>526</v>
      </c>
      <c r="F1085" s="350">
        <v>23799</v>
      </c>
      <c r="G1085" s="351">
        <v>71</v>
      </c>
      <c r="H1085" s="351">
        <v>2</v>
      </c>
      <c r="I1085" s="150">
        <f t="shared" si="56"/>
        <v>0</v>
      </c>
      <c r="J1085" s="150">
        <f t="shared" si="57"/>
        <v>0</v>
      </c>
      <c r="K1085" s="151">
        <v>0</v>
      </c>
      <c r="L1085" s="150">
        <f t="shared" si="58"/>
        <v>2</v>
      </c>
    </row>
    <row r="1086" spans="2:12" x14ac:dyDescent="0.25">
      <c r="B1086" s="149" t="str">
        <f t="shared" si="55"/>
        <v>5PICARD</v>
      </c>
      <c r="C1086" s="64" t="s">
        <v>1157</v>
      </c>
      <c r="D1086" s="64" t="s">
        <v>166</v>
      </c>
      <c r="E1086" s="64" t="s">
        <v>516</v>
      </c>
      <c r="F1086" s="350">
        <v>19298</v>
      </c>
      <c r="G1086" s="351">
        <v>71</v>
      </c>
      <c r="H1086" s="351">
        <v>5</v>
      </c>
      <c r="I1086" s="150">
        <f t="shared" si="56"/>
        <v>0</v>
      </c>
      <c r="J1086" s="150">
        <f t="shared" si="57"/>
        <v>0</v>
      </c>
      <c r="K1086" s="151">
        <v>0</v>
      </c>
      <c r="L1086" s="150">
        <f t="shared" si="58"/>
        <v>5</v>
      </c>
    </row>
    <row r="1087" spans="2:12" x14ac:dyDescent="0.25">
      <c r="B1087" s="149" t="str">
        <f t="shared" si="55"/>
        <v>6PICARD</v>
      </c>
      <c r="C1087" s="64" t="s">
        <v>1157</v>
      </c>
      <c r="D1087" s="64" t="s">
        <v>1158</v>
      </c>
      <c r="E1087" s="64" t="s">
        <v>516</v>
      </c>
      <c r="F1087" s="350">
        <v>20980</v>
      </c>
      <c r="G1087" s="351">
        <v>71</v>
      </c>
      <c r="H1087" s="351">
        <v>6</v>
      </c>
      <c r="I1087" s="150">
        <f t="shared" si="56"/>
        <v>0</v>
      </c>
      <c r="J1087" s="150">
        <f t="shared" si="57"/>
        <v>0</v>
      </c>
      <c r="K1087" s="151">
        <v>0</v>
      </c>
      <c r="L1087" s="150">
        <f t="shared" si="58"/>
        <v>6</v>
      </c>
    </row>
    <row r="1088" spans="2:12" x14ac:dyDescent="0.25">
      <c r="B1088" s="149" t="str">
        <f t="shared" si="55"/>
        <v>4PICHARD</v>
      </c>
      <c r="C1088" s="64" t="s">
        <v>1159</v>
      </c>
      <c r="D1088" s="64" t="s">
        <v>622</v>
      </c>
      <c r="E1088" s="64" t="s">
        <v>521</v>
      </c>
      <c r="F1088" s="350">
        <v>17244</v>
      </c>
      <c r="G1088" s="351">
        <v>71</v>
      </c>
      <c r="H1088" s="351">
        <v>4</v>
      </c>
      <c r="I1088" s="150">
        <f t="shared" si="56"/>
        <v>0</v>
      </c>
      <c r="J1088" s="150">
        <f t="shared" si="57"/>
        <v>0</v>
      </c>
      <c r="K1088" s="151">
        <v>0</v>
      </c>
      <c r="L1088" s="150">
        <f t="shared" si="58"/>
        <v>4</v>
      </c>
    </row>
    <row r="1089" spans="2:12" x14ac:dyDescent="0.25">
      <c r="B1089" s="149" t="str">
        <f t="shared" si="55"/>
        <v>5PICHET</v>
      </c>
      <c r="C1089" s="64" t="s">
        <v>1160</v>
      </c>
      <c r="D1089" s="64" t="s">
        <v>730</v>
      </c>
      <c r="E1089" s="64" t="s">
        <v>519</v>
      </c>
      <c r="F1089" s="350">
        <v>15916</v>
      </c>
      <c r="G1089" s="351">
        <v>71</v>
      </c>
      <c r="H1089" s="351">
        <v>5</v>
      </c>
      <c r="I1089" s="150">
        <f t="shared" si="56"/>
        <v>0</v>
      </c>
      <c r="J1089" s="150">
        <f t="shared" si="57"/>
        <v>0</v>
      </c>
      <c r="K1089" s="151">
        <v>0</v>
      </c>
      <c r="L1089" s="150">
        <f t="shared" si="58"/>
        <v>5</v>
      </c>
    </row>
    <row r="1090" spans="2:12" x14ac:dyDescent="0.25">
      <c r="B1090" s="149" t="str">
        <f t="shared" si="55"/>
        <v>5PIFFAUT</v>
      </c>
      <c r="C1090" s="64" t="s">
        <v>1161</v>
      </c>
      <c r="D1090" s="64" t="s">
        <v>95</v>
      </c>
      <c r="E1090" s="64" t="s">
        <v>516</v>
      </c>
      <c r="F1090" s="350">
        <v>18951</v>
      </c>
      <c r="G1090" s="351">
        <v>71</v>
      </c>
      <c r="H1090" s="351">
        <v>5</v>
      </c>
      <c r="I1090" s="150">
        <f t="shared" si="56"/>
        <v>0</v>
      </c>
      <c r="J1090" s="150">
        <f t="shared" si="57"/>
        <v>0</v>
      </c>
      <c r="K1090" s="151">
        <v>0</v>
      </c>
      <c r="L1090" s="150">
        <f t="shared" si="58"/>
        <v>5</v>
      </c>
    </row>
    <row r="1091" spans="2:12" x14ac:dyDescent="0.25">
      <c r="B1091" s="149" t="str">
        <f t="shared" si="55"/>
        <v>2PILLOT</v>
      </c>
      <c r="C1091" s="64" t="s">
        <v>1162</v>
      </c>
      <c r="D1091" s="64" t="s">
        <v>158</v>
      </c>
      <c r="E1091" s="64" t="s">
        <v>516</v>
      </c>
      <c r="F1091" s="350">
        <v>25143</v>
      </c>
      <c r="G1091" s="351">
        <v>71</v>
      </c>
      <c r="H1091" s="351">
        <v>2</v>
      </c>
      <c r="I1091" s="150">
        <f t="shared" si="56"/>
        <v>0</v>
      </c>
      <c r="J1091" s="150">
        <f t="shared" si="57"/>
        <v>0</v>
      </c>
      <c r="K1091" s="151">
        <v>0</v>
      </c>
      <c r="L1091" s="150">
        <f t="shared" si="58"/>
        <v>2</v>
      </c>
    </row>
    <row r="1092" spans="2:12" x14ac:dyDescent="0.25">
      <c r="B1092" s="149" t="str">
        <f t="shared" si="55"/>
        <v>3PILLOT</v>
      </c>
      <c r="C1092" s="64" t="s">
        <v>1162</v>
      </c>
      <c r="D1092" s="64" t="s">
        <v>26</v>
      </c>
      <c r="E1092" s="64" t="s">
        <v>516</v>
      </c>
      <c r="F1092" s="350">
        <v>26657</v>
      </c>
      <c r="G1092" s="351">
        <v>71</v>
      </c>
      <c r="H1092" s="351">
        <v>3</v>
      </c>
      <c r="I1092" s="150">
        <f t="shared" si="56"/>
        <v>0</v>
      </c>
      <c r="J1092" s="150">
        <f t="shared" si="57"/>
        <v>0</v>
      </c>
      <c r="K1092" s="151">
        <v>0</v>
      </c>
      <c r="L1092" s="150">
        <f t="shared" si="58"/>
        <v>3</v>
      </c>
    </row>
    <row r="1093" spans="2:12" x14ac:dyDescent="0.25">
      <c r="B1093" s="149" t="str">
        <f t="shared" si="55"/>
        <v>6PILLOT</v>
      </c>
      <c r="C1093" s="64" t="s">
        <v>1162</v>
      </c>
      <c r="D1093" s="64" t="s">
        <v>95</v>
      </c>
      <c r="E1093" s="64" t="s">
        <v>516</v>
      </c>
      <c r="F1093" s="350">
        <v>17226</v>
      </c>
      <c r="G1093" s="351">
        <v>71</v>
      </c>
      <c r="H1093" s="351">
        <v>6</v>
      </c>
      <c r="I1093" s="150">
        <f t="shared" si="56"/>
        <v>0</v>
      </c>
      <c r="J1093" s="150">
        <f t="shared" si="57"/>
        <v>0</v>
      </c>
      <c r="K1093" s="151">
        <v>0</v>
      </c>
      <c r="L1093" s="150">
        <f t="shared" si="58"/>
        <v>6</v>
      </c>
    </row>
    <row r="1094" spans="2:12" x14ac:dyDescent="0.25">
      <c r="B1094" s="149" t="str">
        <f t="shared" si="55"/>
        <v>3PINDON</v>
      </c>
      <c r="C1094" s="64" t="s">
        <v>1163</v>
      </c>
      <c r="D1094" s="64" t="s">
        <v>98</v>
      </c>
      <c r="E1094" s="64" t="s">
        <v>543</v>
      </c>
      <c r="F1094" s="350">
        <v>25063</v>
      </c>
      <c r="G1094" s="351">
        <v>71</v>
      </c>
      <c r="H1094" s="351">
        <v>3</v>
      </c>
      <c r="I1094" s="150">
        <f t="shared" si="56"/>
        <v>0</v>
      </c>
      <c r="J1094" s="150">
        <f t="shared" si="57"/>
        <v>0</v>
      </c>
      <c r="K1094" s="151">
        <v>0</v>
      </c>
      <c r="L1094" s="150">
        <f t="shared" si="58"/>
        <v>3</v>
      </c>
    </row>
    <row r="1095" spans="2:12" x14ac:dyDescent="0.25">
      <c r="B1095" s="149" t="str">
        <f t="shared" si="55"/>
        <v>3PINTUS</v>
      </c>
      <c r="C1095" s="64" t="s">
        <v>1164</v>
      </c>
      <c r="D1095" s="64" t="s">
        <v>1165</v>
      </c>
      <c r="E1095" s="64" t="s">
        <v>532</v>
      </c>
      <c r="F1095" s="350">
        <v>21562</v>
      </c>
      <c r="G1095" s="351">
        <v>71</v>
      </c>
      <c r="H1095" s="351">
        <v>3</v>
      </c>
      <c r="I1095" s="150">
        <f t="shared" si="56"/>
        <v>0</v>
      </c>
      <c r="J1095" s="150">
        <f t="shared" si="57"/>
        <v>0</v>
      </c>
      <c r="K1095" s="151">
        <v>0</v>
      </c>
      <c r="L1095" s="150">
        <f t="shared" si="58"/>
        <v>3</v>
      </c>
    </row>
    <row r="1096" spans="2:12" x14ac:dyDescent="0.25">
      <c r="B1096" s="149" t="str">
        <f t="shared" si="55"/>
        <v>6PIQUET</v>
      </c>
      <c r="C1096" s="64" t="s">
        <v>1166</v>
      </c>
      <c r="D1096" s="64" t="s">
        <v>139</v>
      </c>
      <c r="E1096" s="64" t="s">
        <v>538</v>
      </c>
      <c r="F1096" s="350">
        <v>15428</v>
      </c>
      <c r="G1096" s="351">
        <v>71</v>
      </c>
      <c r="H1096" s="351">
        <v>6</v>
      </c>
      <c r="I1096" s="150">
        <f t="shared" si="56"/>
        <v>0</v>
      </c>
      <c r="J1096" s="150">
        <f t="shared" si="57"/>
        <v>0</v>
      </c>
      <c r="K1096" s="151">
        <v>0</v>
      </c>
      <c r="L1096" s="150">
        <f t="shared" si="58"/>
        <v>6</v>
      </c>
    </row>
    <row r="1097" spans="2:12" x14ac:dyDescent="0.25">
      <c r="B1097" s="149" t="str">
        <f t="shared" si="55"/>
        <v>5PIRAT</v>
      </c>
      <c r="C1097" s="64" t="s">
        <v>1167</v>
      </c>
      <c r="D1097" s="64" t="s">
        <v>166</v>
      </c>
      <c r="E1097" s="64" t="s">
        <v>519</v>
      </c>
      <c r="F1097" s="350">
        <v>16300</v>
      </c>
      <c r="G1097" s="351">
        <v>71</v>
      </c>
      <c r="H1097" s="351">
        <v>5</v>
      </c>
      <c r="I1097" s="150">
        <f t="shared" si="56"/>
        <v>0</v>
      </c>
      <c r="J1097" s="150">
        <f t="shared" si="57"/>
        <v>0</v>
      </c>
      <c r="K1097" s="151">
        <v>0</v>
      </c>
      <c r="L1097" s="150">
        <f t="shared" si="58"/>
        <v>5</v>
      </c>
    </row>
    <row r="1098" spans="2:12" x14ac:dyDescent="0.25">
      <c r="B1098" s="149" t="str">
        <f t="shared" si="55"/>
        <v>5PIRAT</v>
      </c>
      <c r="C1098" s="64" t="s">
        <v>1167</v>
      </c>
      <c r="D1098" s="64" t="s">
        <v>155</v>
      </c>
      <c r="E1098" s="64" t="s">
        <v>519</v>
      </c>
      <c r="F1098" s="350">
        <v>15813</v>
      </c>
      <c r="G1098" s="351">
        <v>71</v>
      </c>
      <c r="H1098" s="351">
        <v>5</v>
      </c>
      <c r="I1098" s="150">
        <f t="shared" si="56"/>
        <v>0</v>
      </c>
      <c r="J1098" s="150">
        <f t="shared" si="57"/>
        <v>0</v>
      </c>
      <c r="K1098" s="151">
        <v>0</v>
      </c>
      <c r="L1098" s="150">
        <f t="shared" si="58"/>
        <v>5</v>
      </c>
    </row>
    <row r="1099" spans="2:12" x14ac:dyDescent="0.25">
      <c r="B1099" s="149" t="str">
        <f t="shared" si="55"/>
        <v>4PITOUX</v>
      </c>
      <c r="C1099" s="64" t="s">
        <v>1168</v>
      </c>
      <c r="D1099" s="64" t="s">
        <v>33</v>
      </c>
      <c r="E1099" s="64" t="s">
        <v>532</v>
      </c>
      <c r="F1099" s="350">
        <v>23233</v>
      </c>
      <c r="G1099" s="351">
        <v>71</v>
      </c>
      <c r="H1099" s="351">
        <v>4</v>
      </c>
      <c r="I1099" s="150">
        <f t="shared" si="56"/>
        <v>0</v>
      </c>
      <c r="J1099" s="150">
        <f t="shared" si="57"/>
        <v>0</v>
      </c>
      <c r="K1099" s="151">
        <v>0</v>
      </c>
      <c r="L1099" s="150">
        <f t="shared" si="58"/>
        <v>4</v>
      </c>
    </row>
    <row r="1100" spans="2:12" x14ac:dyDescent="0.25">
      <c r="B1100" s="149" t="str">
        <f t="shared" si="55"/>
        <v>5PLATHEY</v>
      </c>
      <c r="C1100" s="64" t="s">
        <v>1169</v>
      </c>
      <c r="D1100" s="64" t="s">
        <v>1170</v>
      </c>
      <c r="E1100" s="64" t="s">
        <v>526</v>
      </c>
      <c r="F1100" s="350">
        <v>35685</v>
      </c>
      <c r="G1100" s="351">
        <v>71</v>
      </c>
      <c r="H1100" s="351">
        <v>5</v>
      </c>
      <c r="I1100" s="150">
        <f t="shared" si="56"/>
        <v>0</v>
      </c>
      <c r="J1100" s="150">
        <f t="shared" si="57"/>
        <v>0</v>
      </c>
      <c r="K1100" s="151">
        <v>0</v>
      </c>
      <c r="L1100" s="150">
        <f t="shared" si="58"/>
        <v>5</v>
      </c>
    </row>
    <row r="1101" spans="2:12" x14ac:dyDescent="0.25">
      <c r="B1101" s="149" t="str">
        <f t="shared" si="55"/>
        <v>5PLATHEY</v>
      </c>
      <c r="C1101" s="64" t="s">
        <v>1169</v>
      </c>
      <c r="D1101" s="64" t="s">
        <v>27</v>
      </c>
      <c r="E1101" s="64" t="s">
        <v>526</v>
      </c>
      <c r="F1101" s="350">
        <v>22379</v>
      </c>
      <c r="G1101" s="351">
        <v>71</v>
      </c>
      <c r="H1101" s="351">
        <v>5</v>
      </c>
      <c r="I1101" s="150">
        <f t="shared" si="56"/>
        <v>0</v>
      </c>
      <c r="J1101" s="150">
        <f t="shared" si="57"/>
        <v>0</v>
      </c>
      <c r="K1101" s="151">
        <v>0</v>
      </c>
      <c r="L1101" s="150">
        <f t="shared" si="58"/>
        <v>5</v>
      </c>
    </row>
    <row r="1102" spans="2:12" x14ac:dyDescent="0.25">
      <c r="B1102" s="149" t="str">
        <f t="shared" si="55"/>
        <v>5PLISSON</v>
      </c>
      <c r="C1102" s="64" t="s">
        <v>1171</v>
      </c>
      <c r="D1102" s="64" t="s">
        <v>139</v>
      </c>
      <c r="E1102" s="64" t="s">
        <v>516</v>
      </c>
      <c r="F1102" s="350">
        <v>19778</v>
      </c>
      <c r="G1102" s="351">
        <v>71</v>
      </c>
      <c r="H1102" s="351">
        <v>5</v>
      </c>
      <c r="I1102" s="150">
        <f t="shared" si="56"/>
        <v>0</v>
      </c>
      <c r="J1102" s="150">
        <f t="shared" si="57"/>
        <v>0</v>
      </c>
      <c r="K1102" s="151">
        <v>0</v>
      </c>
      <c r="L1102" s="150">
        <f t="shared" si="58"/>
        <v>5</v>
      </c>
    </row>
    <row r="1103" spans="2:12" x14ac:dyDescent="0.25">
      <c r="B1103" s="149" t="str">
        <f t="shared" si="55"/>
        <v>7PLISSON</v>
      </c>
      <c r="C1103" s="64" t="s">
        <v>1171</v>
      </c>
      <c r="D1103" s="64" t="s">
        <v>771</v>
      </c>
      <c r="E1103" s="64" t="s">
        <v>516</v>
      </c>
      <c r="F1103" s="350">
        <v>20810</v>
      </c>
      <c r="G1103" s="351">
        <v>71</v>
      </c>
      <c r="H1103" s="351" t="s">
        <v>14</v>
      </c>
      <c r="I1103" s="150" t="str">
        <f t="shared" si="56"/>
        <v>F</v>
      </c>
      <c r="J1103" s="150">
        <f t="shared" si="57"/>
        <v>0</v>
      </c>
      <c r="K1103" s="151">
        <v>0</v>
      </c>
      <c r="L1103" s="150">
        <f t="shared" si="58"/>
        <v>7</v>
      </c>
    </row>
    <row r="1104" spans="2:12" x14ac:dyDescent="0.25">
      <c r="B1104" s="149" t="str">
        <f t="shared" si="55"/>
        <v>4POCHERON</v>
      </c>
      <c r="C1104" s="64" t="s">
        <v>1172</v>
      </c>
      <c r="D1104" s="64" t="s">
        <v>27</v>
      </c>
      <c r="E1104" s="64" t="s">
        <v>538</v>
      </c>
      <c r="F1104" s="350">
        <v>26872</v>
      </c>
      <c r="G1104" s="351">
        <v>71</v>
      </c>
      <c r="H1104" s="351">
        <v>4</v>
      </c>
      <c r="I1104" s="150">
        <f t="shared" si="56"/>
        <v>0</v>
      </c>
      <c r="J1104" s="150">
        <f t="shared" si="57"/>
        <v>0</v>
      </c>
      <c r="K1104" s="151">
        <v>0</v>
      </c>
      <c r="L1104" s="150">
        <f t="shared" si="58"/>
        <v>4</v>
      </c>
    </row>
    <row r="1105" spans="2:12" x14ac:dyDescent="0.25">
      <c r="B1105" s="149" t="str">
        <f t="shared" ref="B1105:B1168" si="59">CONCATENATE(L1105,C1105)</f>
        <v>2POMPANON</v>
      </c>
      <c r="C1105" s="64" t="s">
        <v>1173</v>
      </c>
      <c r="D1105" s="64" t="s">
        <v>647</v>
      </c>
      <c r="E1105" s="64" t="s">
        <v>532</v>
      </c>
      <c r="F1105" s="350">
        <v>21818</v>
      </c>
      <c r="G1105" s="351">
        <v>71</v>
      </c>
      <c r="H1105" s="351">
        <v>2</v>
      </c>
      <c r="I1105" s="150">
        <f t="shared" ref="I1105:I1168" si="60">IF(H1105="F","F",0)</f>
        <v>0</v>
      </c>
      <c r="J1105" s="150">
        <f t="shared" ref="J1105:J1168" si="61">IF(H1105="M","M",0)</f>
        <v>0</v>
      </c>
      <c r="K1105" s="151">
        <v>0</v>
      </c>
      <c r="L1105" s="150">
        <f t="shared" ref="L1105:L1168" si="62">IF(H1105=1,2,IF(H1105="F",7,IF(H1105="M",7,H1105)))</f>
        <v>2</v>
      </c>
    </row>
    <row r="1106" spans="2:12" x14ac:dyDescent="0.25">
      <c r="B1106" s="149" t="str">
        <f t="shared" si="59"/>
        <v>4POMPANON</v>
      </c>
      <c r="C1106" s="64" t="s">
        <v>1173</v>
      </c>
      <c r="D1106" s="64" t="s">
        <v>881</v>
      </c>
      <c r="E1106" s="64" t="s">
        <v>532</v>
      </c>
      <c r="F1106" s="350">
        <v>31931</v>
      </c>
      <c r="G1106" s="351">
        <v>71</v>
      </c>
      <c r="H1106" s="351">
        <v>4</v>
      </c>
      <c r="I1106" s="150">
        <f t="shared" si="60"/>
        <v>0</v>
      </c>
      <c r="J1106" s="150">
        <f t="shared" si="61"/>
        <v>0</v>
      </c>
      <c r="K1106" s="151">
        <v>0</v>
      </c>
      <c r="L1106" s="150">
        <f t="shared" si="62"/>
        <v>4</v>
      </c>
    </row>
    <row r="1107" spans="2:12" x14ac:dyDescent="0.25">
      <c r="B1107" s="149" t="str">
        <f t="shared" si="59"/>
        <v>2PONCET</v>
      </c>
      <c r="C1107" s="64" t="s">
        <v>1174</v>
      </c>
      <c r="D1107" s="64" t="s">
        <v>219</v>
      </c>
      <c r="E1107" s="64" t="s">
        <v>533</v>
      </c>
      <c r="F1107" s="350">
        <v>26562</v>
      </c>
      <c r="G1107" s="351">
        <v>71</v>
      </c>
      <c r="H1107" s="351">
        <v>2</v>
      </c>
      <c r="I1107" s="150">
        <f t="shared" si="60"/>
        <v>0</v>
      </c>
      <c r="J1107" s="150">
        <f t="shared" si="61"/>
        <v>0</v>
      </c>
      <c r="K1107" s="151">
        <v>0</v>
      </c>
      <c r="L1107" s="150">
        <f t="shared" si="62"/>
        <v>2</v>
      </c>
    </row>
    <row r="1108" spans="2:12" x14ac:dyDescent="0.25">
      <c r="B1108" s="149" t="str">
        <f t="shared" si="59"/>
        <v>2POTIRON</v>
      </c>
      <c r="C1108" s="64" t="s">
        <v>1175</v>
      </c>
      <c r="D1108" s="64" t="s">
        <v>44</v>
      </c>
      <c r="E1108" s="64" t="s">
        <v>518</v>
      </c>
      <c r="F1108" s="350">
        <v>30357</v>
      </c>
      <c r="G1108" s="351">
        <v>71</v>
      </c>
      <c r="H1108" s="351">
        <v>2</v>
      </c>
      <c r="I1108" s="150">
        <f t="shared" si="60"/>
        <v>0</v>
      </c>
      <c r="J1108" s="150">
        <f t="shared" si="61"/>
        <v>0</v>
      </c>
      <c r="K1108" s="151">
        <v>0</v>
      </c>
      <c r="L1108" s="150">
        <f t="shared" si="62"/>
        <v>2</v>
      </c>
    </row>
    <row r="1109" spans="2:12" x14ac:dyDescent="0.25">
      <c r="B1109" s="149" t="str">
        <f t="shared" si="59"/>
        <v>6POUFFIER</v>
      </c>
      <c r="C1109" s="64" t="s">
        <v>1176</v>
      </c>
      <c r="D1109" s="64" t="s">
        <v>841</v>
      </c>
      <c r="E1109" s="64" t="s">
        <v>516</v>
      </c>
      <c r="F1109" s="350">
        <v>17600</v>
      </c>
      <c r="G1109" s="351">
        <v>71</v>
      </c>
      <c r="H1109" s="351">
        <v>6</v>
      </c>
      <c r="I1109" s="150">
        <f t="shared" si="60"/>
        <v>0</v>
      </c>
      <c r="J1109" s="150">
        <f t="shared" si="61"/>
        <v>0</v>
      </c>
      <c r="K1109" s="151">
        <v>0</v>
      </c>
      <c r="L1109" s="150">
        <f t="shared" si="62"/>
        <v>6</v>
      </c>
    </row>
    <row r="1110" spans="2:12" x14ac:dyDescent="0.25">
      <c r="B1110" s="149" t="str">
        <f t="shared" si="59"/>
        <v>5POULAIN</v>
      </c>
      <c r="C1110" s="64" t="s">
        <v>1177</v>
      </c>
      <c r="D1110" s="64" t="s">
        <v>158</v>
      </c>
      <c r="E1110" s="64" t="s">
        <v>516</v>
      </c>
      <c r="F1110" s="350">
        <v>19448</v>
      </c>
      <c r="G1110" s="351">
        <v>71</v>
      </c>
      <c r="H1110" s="351">
        <v>5</v>
      </c>
      <c r="I1110" s="150">
        <f t="shared" si="60"/>
        <v>0</v>
      </c>
      <c r="J1110" s="150">
        <f t="shared" si="61"/>
        <v>0</v>
      </c>
      <c r="K1110" s="151">
        <v>0</v>
      </c>
      <c r="L1110" s="150">
        <f t="shared" si="62"/>
        <v>5</v>
      </c>
    </row>
    <row r="1111" spans="2:12" x14ac:dyDescent="0.25">
      <c r="B1111" s="149" t="str">
        <f t="shared" si="59"/>
        <v>6PRADEL</v>
      </c>
      <c r="C1111" s="64" t="s">
        <v>1178</v>
      </c>
      <c r="D1111" s="64" t="s">
        <v>644</v>
      </c>
      <c r="E1111" s="64" t="s">
        <v>531</v>
      </c>
      <c r="F1111" s="350">
        <v>35392</v>
      </c>
      <c r="G1111" s="351">
        <v>71</v>
      </c>
      <c r="H1111" s="351">
        <v>6</v>
      </c>
      <c r="I1111" s="150">
        <f t="shared" si="60"/>
        <v>0</v>
      </c>
      <c r="J1111" s="150">
        <f t="shared" si="61"/>
        <v>0</v>
      </c>
      <c r="K1111" s="151">
        <v>0</v>
      </c>
      <c r="L1111" s="150">
        <f t="shared" si="62"/>
        <v>6</v>
      </c>
    </row>
    <row r="1112" spans="2:12" x14ac:dyDescent="0.25">
      <c r="B1112" s="149" t="str">
        <f t="shared" si="59"/>
        <v>2PREAUX</v>
      </c>
      <c r="C1112" s="64" t="s">
        <v>1179</v>
      </c>
      <c r="D1112" s="64" t="s">
        <v>180</v>
      </c>
      <c r="E1112" s="64" t="s">
        <v>524</v>
      </c>
      <c r="F1112" s="350">
        <v>28584</v>
      </c>
      <c r="G1112" s="351">
        <v>71</v>
      </c>
      <c r="H1112" s="351">
        <v>2</v>
      </c>
      <c r="I1112" s="150">
        <f t="shared" si="60"/>
        <v>0</v>
      </c>
      <c r="J1112" s="150">
        <f t="shared" si="61"/>
        <v>0</v>
      </c>
      <c r="K1112" s="151">
        <v>0</v>
      </c>
      <c r="L1112" s="150">
        <f t="shared" si="62"/>
        <v>2</v>
      </c>
    </row>
    <row r="1113" spans="2:12" x14ac:dyDescent="0.25">
      <c r="B1113" s="149" t="str">
        <f t="shared" si="59"/>
        <v>3PRECHEUR</v>
      </c>
      <c r="C1113" s="64" t="s">
        <v>1180</v>
      </c>
      <c r="D1113" s="64" t="s">
        <v>115</v>
      </c>
      <c r="E1113" s="64" t="s">
        <v>532</v>
      </c>
      <c r="F1113" s="350">
        <v>27716</v>
      </c>
      <c r="G1113" s="351">
        <v>71</v>
      </c>
      <c r="H1113" s="351">
        <v>3</v>
      </c>
      <c r="I1113" s="150">
        <f t="shared" si="60"/>
        <v>0</v>
      </c>
      <c r="J1113" s="150">
        <f t="shared" si="61"/>
        <v>0</v>
      </c>
      <c r="K1113" s="151">
        <v>0</v>
      </c>
      <c r="L1113" s="150">
        <f t="shared" si="62"/>
        <v>3</v>
      </c>
    </row>
    <row r="1114" spans="2:12" x14ac:dyDescent="0.25">
      <c r="B1114" s="149" t="str">
        <f t="shared" si="59"/>
        <v>2PREZIOSI</v>
      </c>
      <c r="C1114" s="64" t="s">
        <v>1181</v>
      </c>
      <c r="D1114" s="64" t="s">
        <v>900</v>
      </c>
      <c r="E1114" s="64" t="s">
        <v>524</v>
      </c>
      <c r="F1114" s="350">
        <v>25060</v>
      </c>
      <c r="G1114" s="351">
        <v>71</v>
      </c>
      <c r="H1114" s="351">
        <v>2</v>
      </c>
      <c r="I1114" s="150">
        <f t="shared" si="60"/>
        <v>0</v>
      </c>
      <c r="J1114" s="150">
        <f t="shared" si="61"/>
        <v>0</v>
      </c>
      <c r="K1114" s="151">
        <v>0</v>
      </c>
      <c r="L1114" s="150">
        <f t="shared" si="62"/>
        <v>2</v>
      </c>
    </row>
    <row r="1115" spans="2:12" x14ac:dyDescent="0.25">
      <c r="B1115" s="149" t="str">
        <f t="shared" si="59"/>
        <v>6PRIETO</v>
      </c>
      <c r="C1115" s="64" t="s">
        <v>1182</v>
      </c>
      <c r="D1115" s="64" t="s">
        <v>220</v>
      </c>
      <c r="E1115" s="64" t="s">
        <v>516</v>
      </c>
      <c r="F1115" s="350">
        <v>18676</v>
      </c>
      <c r="G1115" s="351">
        <v>71</v>
      </c>
      <c r="H1115" s="351">
        <v>6</v>
      </c>
      <c r="I1115" s="150">
        <f t="shared" si="60"/>
        <v>0</v>
      </c>
      <c r="J1115" s="150">
        <f t="shared" si="61"/>
        <v>0</v>
      </c>
      <c r="K1115" s="151">
        <v>0</v>
      </c>
      <c r="L1115" s="150">
        <f t="shared" si="62"/>
        <v>6</v>
      </c>
    </row>
    <row r="1116" spans="2:12" x14ac:dyDescent="0.25">
      <c r="B1116" s="149" t="str">
        <f t="shared" si="59"/>
        <v>4PRIOR</v>
      </c>
      <c r="C1116" s="64" t="s">
        <v>1183</v>
      </c>
      <c r="D1116" s="64" t="s">
        <v>41</v>
      </c>
      <c r="E1116" s="64" t="s">
        <v>520</v>
      </c>
      <c r="F1116" s="350">
        <v>18559</v>
      </c>
      <c r="G1116" s="351">
        <v>71</v>
      </c>
      <c r="H1116" s="351">
        <v>4</v>
      </c>
      <c r="I1116" s="150">
        <f t="shared" si="60"/>
        <v>0</v>
      </c>
      <c r="J1116" s="150">
        <f t="shared" si="61"/>
        <v>0</v>
      </c>
      <c r="K1116" s="151">
        <v>0</v>
      </c>
      <c r="L1116" s="150">
        <f t="shared" si="62"/>
        <v>4</v>
      </c>
    </row>
    <row r="1117" spans="2:12" x14ac:dyDescent="0.25">
      <c r="B1117" s="149" t="str">
        <f t="shared" si="59"/>
        <v>5PRIOR</v>
      </c>
      <c r="C1117" s="64" t="s">
        <v>1183</v>
      </c>
      <c r="D1117" s="64" t="s">
        <v>1184</v>
      </c>
      <c r="E1117" s="64" t="s">
        <v>520</v>
      </c>
      <c r="F1117" s="350">
        <v>28655</v>
      </c>
      <c r="G1117" s="351">
        <v>71</v>
      </c>
      <c r="H1117" s="351">
        <v>5</v>
      </c>
      <c r="I1117" s="150">
        <f t="shared" si="60"/>
        <v>0</v>
      </c>
      <c r="J1117" s="150">
        <f t="shared" si="61"/>
        <v>0</v>
      </c>
      <c r="K1117" s="151">
        <v>0</v>
      </c>
      <c r="L1117" s="150">
        <f t="shared" si="62"/>
        <v>5</v>
      </c>
    </row>
    <row r="1118" spans="2:12" x14ac:dyDescent="0.25">
      <c r="B1118" s="149" t="str">
        <f t="shared" si="59"/>
        <v>2PRONCHERY</v>
      </c>
      <c r="C1118" s="64" t="s">
        <v>1185</v>
      </c>
      <c r="D1118" s="64" t="s">
        <v>596</v>
      </c>
      <c r="E1118" s="64" t="s">
        <v>541</v>
      </c>
      <c r="F1118" s="350">
        <v>27498</v>
      </c>
      <c r="G1118" s="351">
        <v>71</v>
      </c>
      <c r="H1118" s="351">
        <v>2</v>
      </c>
      <c r="I1118" s="150">
        <f t="shared" si="60"/>
        <v>0</v>
      </c>
      <c r="J1118" s="150">
        <f t="shared" si="61"/>
        <v>0</v>
      </c>
      <c r="K1118" s="151">
        <v>0</v>
      </c>
      <c r="L1118" s="150">
        <f t="shared" si="62"/>
        <v>2</v>
      </c>
    </row>
    <row r="1119" spans="2:12" x14ac:dyDescent="0.25">
      <c r="B1119" s="149" t="str">
        <f t="shared" si="59"/>
        <v>3PROPHETE</v>
      </c>
      <c r="C1119" s="64" t="s">
        <v>1186</v>
      </c>
      <c r="D1119" s="64" t="s">
        <v>172</v>
      </c>
      <c r="E1119" s="64" t="s">
        <v>518</v>
      </c>
      <c r="F1119" s="350">
        <v>33812</v>
      </c>
      <c r="G1119" s="351">
        <v>71</v>
      </c>
      <c r="H1119" s="351">
        <v>3</v>
      </c>
      <c r="I1119" s="150">
        <f t="shared" si="60"/>
        <v>0</v>
      </c>
      <c r="J1119" s="150">
        <f t="shared" si="61"/>
        <v>0</v>
      </c>
      <c r="K1119" s="151">
        <v>0</v>
      </c>
      <c r="L1119" s="150">
        <f t="shared" si="62"/>
        <v>3</v>
      </c>
    </row>
    <row r="1120" spans="2:12" x14ac:dyDescent="0.25">
      <c r="B1120" s="149" t="str">
        <f t="shared" si="59"/>
        <v>2PROPHETE</v>
      </c>
      <c r="C1120" s="64" t="s">
        <v>1186</v>
      </c>
      <c r="D1120" s="64" t="s">
        <v>197</v>
      </c>
      <c r="E1120" s="64" t="s">
        <v>518</v>
      </c>
      <c r="F1120" s="350">
        <v>35178</v>
      </c>
      <c r="G1120" s="351">
        <v>71</v>
      </c>
      <c r="H1120" s="351">
        <v>2</v>
      </c>
      <c r="I1120" s="150">
        <f t="shared" si="60"/>
        <v>0</v>
      </c>
      <c r="J1120" s="150">
        <f t="shared" si="61"/>
        <v>0</v>
      </c>
      <c r="K1120" s="151">
        <v>0</v>
      </c>
      <c r="L1120" s="150">
        <f t="shared" si="62"/>
        <v>2</v>
      </c>
    </row>
    <row r="1121" spans="2:12" x14ac:dyDescent="0.25">
      <c r="B1121" s="149" t="str">
        <f t="shared" si="59"/>
        <v>6PROST</v>
      </c>
      <c r="C1121" s="64" t="s">
        <v>112</v>
      </c>
      <c r="D1121" s="64" t="s">
        <v>81</v>
      </c>
      <c r="E1121" s="64" t="s">
        <v>516</v>
      </c>
      <c r="F1121" s="350">
        <v>15935</v>
      </c>
      <c r="G1121" s="351">
        <v>71</v>
      </c>
      <c r="H1121" s="351">
        <v>6</v>
      </c>
      <c r="I1121" s="150">
        <f t="shared" si="60"/>
        <v>0</v>
      </c>
      <c r="J1121" s="150">
        <f t="shared" si="61"/>
        <v>0</v>
      </c>
      <c r="K1121" s="151">
        <v>0</v>
      </c>
      <c r="L1121" s="150">
        <f t="shared" si="62"/>
        <v>6</v>
      </c>
    </row>
    <row r="1122" spans="2:12" x14ac:dyDescent="0.25">
      <c r="B1122" s="149" t="str">
        <f t="shared" si="59"/>
        <v>6PROTHIAU</v>
      </c>
      <c r="C1122" s="64" t="s">
        <v>1187</v>
      </c>
      <c r="D1122" s="64" t="s">
        <v>1041</v>
      </c>
      <c r="E1122" s="64" t="s">
        <v>526</v>
      </c>
      <c r="F1122" s="350">
        <v>22918</v>
      </c>
      <c r="G1122" s="351">
        <v>71</v>
      </c>
      <c r="H1122" s="351">
        <v>6</v>
      </c>
      <c r="I1122" s="150">
        <f t="shared" si="60"/>
        <v>0</v>
      </c>
      <c r="J1122" s="150">
        <f t="shared" si="61"/>
        <v>0</v>
      </c>
      <c r="K1122" s="151">
        <v>0</v>
      </c>
      <c r="L1122" s="150">
        <f t="shared" si="62"/>
        <v>6</v>
      </c>
    </row>
    <row r="1123" spans="2:12" x14ac:dyDescent="0.25">
      <c r="B1123" s="149" t="str">
        <f t="shared" si="59"/>
        <v>2PROVILLARD</v>
      </c>
      <c r="C1123" s="64" t="s">
        <v>1188</v>
      </c>
      <c r="D1123" s="64" t="s">
        <v>291</v>
      </c>
      <c r="E1123" s="64" t="s">
        <v>520</v>
      </c>
      <c r="F1123" s="350">
        <v>31086</v>
      </c>
      <c r="G1123" s="351">
        <v>71</v>
      </c>
      <c r="H1123" s="351">
        <v>2</v>
      </c>
      <c r="I1123" s="150">
        <f t="shared" si="60"/>
        <v>0</v>
      </c>
      <c r="J1123" s="150">
        <f t="shared" si="61"/>
        <v>0</v>
      </c>
      <c r="K1123" s="151">
        <v>0</v>
      </c>
      <c r="L1123" s="150">
        <f t="shared" si="62"/>
        <v>2</v>
      </c>
    </row>
    <row r="1124" spans="2:12" x14ac:dyDescent="0.25">
      <c r="B1124" s="149" t="str">
        <f t="shared" si="59"/>
        <v>3PRUD'HOM</v>
      </c>
      <c r="C1124" s="64" t="s">
        <v>1189</v>
      </c>
      <c r="D1124" s="64" t="s">
        <v>223</v>
      </c>
      <c r="E1124" s="64" t="s">
        <v>542</v>
      </c>
      <c r="F1124" s="350">
        <v>33072</v>
      </c>
      <c r="G1124" s="351">
        <v>71</v>
      </c>
      <c r="H1124" s="351">
        <v>3</v>
      </c>
      <c r="I1124" s="150">
        <f t="shared" si="60"/>
        <v>0</v>
      </c>
      <c r="J1124" s="150">
        <f t="shared" si="61"/>
        <v>0</v>
      </c>
      <c r="K1124" s="151">
        <v>0</v>
      </c>
      <c r="L1124" s="150">
        <f t="shared" si="62"/>
        <v>3</v>
      </c>
    </row>
    <row r="1125" spans="2:12" x14ac:dyDescent="0.25">
      <c r="B1125" s="149" t="str">
        <f t="shared" si="59"/>
        <v>3PRUNEL</v>
      </c>
      <c r="C1125" s="64" t="s">
        <v>1190</v>
      </c>
      <c r="D1125" s="64" t="s">
        <v>641</v>
      </c>
      <c r="E1125" s="64" t="s">
        <v>530</v>
      </c>
      <c r="F1125" s="350">
        <v>25777</v>
      </c>
      <c r="G1125" s="351">
        <v>71</v>
      </c>
      <c r="H1125" s="351">
        <v>3</v>
      </c>
      <c r="I1125" s="150">
        <f t="shared" si="60"/>
        <v>0</v>
      </c>
      <c r="J1125" s="150">
        <f t="shared" si="61"/>
        <v>0</v>
      </c>
      <c r="K1125" s="151">
        <v>0</v>
      </c>
      <c r="L1125" s="150">
        <f t="shared" si="62"/>
        <v>3</v>
      </c>
    </row>
    <row r="1126" spans="2:12" x14ac:dyDescent="0.25">
      <c r="B1126" s="149" t="str">
        <f t="shared" si="59"/>
        <v>3PUZENAT</v>
      </c>
      <c r="C1126" s="64" t="s">
        <v>1191</v>
      </c>
      <c r="D1126" s="64" t="s">
        <v>656</v>
      </c>
      <c r="E1126" s="64" t="s">
        <v>532</v>
      </c>
      <c r="F1126" s="350">
        <v>31630</v>
      </c>
      <c r="G1126" s="351">
        <v>71</v>
      </c>
      <c r="H1126" s="351">
        <v>3</v>
      </c>
      <c r="I1126" s="150">
        <f t="shared" si="60"/>
        <v>0</v>
      </c>
      <c r="J1126" s="150">
        <f t="shared" si="61"/>
        <v>0</v>
      </c>
      <c r="K1126" s="151">
        <v>0</v>
      </c>
      <c r="L1126" s="150">
        <f t="shared" si="62"/>
        <v>3</v>
      </c>
    </row>
    <row r="1127" spans="2:12" x14ac:dyDescent="0.25">
      <c r="B1127" s="149" t="str">
        <f t="shared" si="59"/>
        <v>5PUZENAT</v>
      </c>
      <c r="C1127" s="64" t="s">
        <v>1191</v>
      </c>
      <c r="D1127" s="64" t="s">
        <v>176</v>
      </c>
      <c r="E1127" s="64" t="s">
        <v>540</v>
      </c>
      <c r="F1127" s="350">
        <v>29865</v>
      </c>
      <c r="G1127" s="351">
        <v>71</v>
      </c>
      <c r="H1127" s="351">
        <v>5</v>
      </c>
      <c r="I1127" s="150">
        <f t="shared" si="60"/>
        <v>0</v>
      </c>
      <c r="J1127" s="150">
        <f t="shared" si="61"/>
        <v>0</v>
      </c>
      <c r="K1127" s="151">
        <v>0</v>
      </c>
      <c r="L1127" s="150">
        <f t="shared" si="62"/>
        <v>5</v>
      </c>
    </row>
    <row r="1128" spans="2:12" x14ac:dyDescent="0.25">
      <c r="B1128" s="149" t="str">
        <f t="shared" si="59"/>
        <v>5QUOY</v>
      </c>
      <c r="C1128" s="64" t="s">
        <v>1192</v>
      </c>
      <c r="D1128" s="64" t="s">
        <v>113</v>
      </c>
      <c r="E1128" s="64" t="s">
        <v>543</v>
      </c>
      <c r="F1128" s="350">
        <v>21599</v>
      </c>
      <c r="G1128" s="351">
        <v>71</v>
      </c>
      <c r="H1128" s="351">
        <v>5</v>
      </c>
      <c r="I1128" s="150">
        <f t="shared" si="60"/>
        <v>0</v>
      </c>
      <c r="J1128" s="150">
        <f t="shared" si="61"/>
        <v>0</v>
      </c>
      <c r="K1128" s="151">
        <v>0</v>
      </c>
      <c r="L1128" s="150">
        <f t="shared" si="62"/>
        <v>5</v>
      </c>
    </row>
    <row r="1129" spans="2:12" x14ac:dyDescent="0.25">
      <c r="B1129" s="149" t="str">
        <f t="shared" si="59"/>
        <v>7QUOY</v>
      </c>
      <c r="C1129" s="64" t="s">
        <v>1192</v>
      </c>
      <c r="D1129" s="64" t="s">
        <v>930</v>
      </c>
      <c r="E1129" s="64" t="s">
        <v>543</v>
      </c>
      <c r="F1129" s="350">
        <v>21907</v>
      </c>
      <c r="G1129" s="351">
        <v>71</v>
      </c>
      <c r="H1129" s="351" t="s">
        <v>14</v>
      </c>
      <c r="I1129" s="150" t="str">
        <f t="shared" si="60"/>
        <v>F</v>
      </c>
      <c r="J1129" s="150">
        <f t="shared" si="61"/>
        <v>0</v>
      </c>
      <c r="K1129" s="151">
        <v>0</v>
      </c>
      <c r="L1129" s="150">
        <f t="shared" si="62"/>
        <v>7</v>
      </c>
    </row>
    <row r="1130" spans="2:12" x14ac:dyDescent="0.25">
      <c r="B1130" s="149" t="str">
        <f t="shared" si="59"/>
        <v>7RABUT</v>
      </c>
      <c r="C1130" s="64" t="s">
        <v>1193</v>
      </c>
      <c r="D1130" s="64" t="s">
        <v>628</v>
      </c>
      <c r="E1130" s="64" t="s">
        <v>543</v>
      </c>
      <c r="F1130" s="350">
        <v>28861</v>
      </c>
      <c r="G1130" s="351">
        <v>71</v>
      </c>
      <c r="H1130" s="351" t="s">
        <v>14</v>
      </c>
      <c r="I1130" s="150" t="str">
        <f t="shared" si="60"/>
        <v>F</v>
      </c>
      <c r="J1130" s="150">
        <f t="shared" si="61"/>
        <v>0</v>
      </c>
      <c r="K1130" s="151">
        <v>0</v>
      </c>
      <c r="L1130" s="150">
        <f t="shared" si="62"/>
        <v>7</v>
      </c>
    </row>
    <row r="1131" spans="2:12" x14ac:dyDescent="0.25">
      <c r="B1131" s="149" t="str">
        <f t="shared" si="59"/>
        <v>7RABUT</v>
      </c>
      <c r="C1131" s="64" t="s">
        <v>1193</v>
      </c>
      <c r="D1131" s="64" t="s">
        <v>576</v>
      </c>
      <c r="E1131" s="64" t="s">
        <v>526</v>
      </c>
      <c r="F1131" s="350">
        <v>33856</v>
      </c>
      <c r="G1131" s="351">
        <v>71</v>
      </c>
      <c r="H1131" s="351" t="s">
        <v>14</v>
      </c>
      <c r="I1131" s="150" t="str">
        <f t="shared" si="60"/>
        <v>F</v>
      </c>
      <c r="J1131" s="150">
        <f t="shared" si="61"/>
        <v>0</v>
      </c>
      <c r="K1131" s="151">
        <v>0</v>
      </c>
      <c r="L1131" s="150">
        <f t="shared" si="62"/>
        <v>7</v>
      </c>
    </row>
    <row r="1132" spans="2:12" x14ac:dyDescent="0.25">
      <c r="B1132" s="149" t="str">
        <f t="shared" si="59"/>
        <v>5RABUT</v>
      </c>
      <c r="C1132" s="64" t="s">
        <v>1193</v>
      </c>
      <c r="D1132" s="64" t="s">
        <v>37</v>
      </c>
      <c r="E1132" s="64" t="s">
        <v>526</v>
      </c>
      <c r="F1132" s="350">
        <v>23214</v>
      </c>
      <c r="G1132" s="351">
        <v>71</v>
      </c>
      <c r="H1132" s="351">
        <v>5</v>
      </c>
      <c r="I1132" s="150">
        <f t="shared" si="60"/>
        <v>0</v>
      </c>
      <c r="J1132" s="150">
        <f t="shared" si="61"/>
        <v>0</v>
      </c>
      <c r="K1132" s="151">
        <v>0</v>
      </c>
      <c r="L1132" s="150">
        <f t="shared" si="62"/>
        <v>5</v>
      </c>
    </row>
    <row r="1133" spans="2:12" x14ac:dyDescent="0.25">
      <c r="B1133" s="149" t="str">
        <f t="shared" si="59"/>
        <v>5RABUT</v>
      </c>
      <c r="C1133" s="64" t="s">
        <v>1193</v>
      </c>
      <c r="D1133" s="64" t="s">
        <v>95</v>
      </c>
      <c r="E1133" s="64" t="s">
        <v>534</v>
      </c>
      <c r="F1133" s="350">
        <v>20040</v>
      </c>
      <c r="G1133" s="351">
        <v>71</v>
      </c>
      <c r="H1133" s="351">
        <v>5</v>
      </c>
      <c r="I1133" s="150">
        <f t="shared" si="60"/>
        <v>0</v>
      </c>
      <c r="J1133" s="150">
        <f t="shared" si="61"/>
        <v>0</v>
      </c>
      <c r="K1133" s="151">
        <v>0</v>
      </c>
      <c r="L1133" s="150">
        <f t="shared" si="62"/>
        <v>5</v>
      </c>
    </row>
    <row r="1134" spans="2:12" x14ac:dyDescent="0.25">
      <c r="B1134" s="149" t="str">
        <f t="shared" si="59"/>
        <v>7RABUT</v>
      </c>
      <c r="C1134" s="64" t="s">
        <v>1193</v>
      </c>
      <c r="D1134" s="64" t="s">
        <v>270</v>
      </c>
      <c r="E1134" s="64" t="s">
        <v>526</v>
      </c>
      <c r="F1134" s="350">
        <v>24481</v>
      </c>
      <c r="G1134" s="351">
        <v>71</v>
      </c>
      <c r="H1134" s="351" t="s">
        <v>14</v>
      </c>
      <c r="I1134" s="150" t="str">
        <f t="shared" si="60"/>
        <v>F</v>
      </c>
      <c r="J1134" s="150">
        <f t="shared" si="61"/>
        <v>0</v>
      </c>
      <c r="K1134" s="151">
        <v>0</v>
      </c>
      <c r="L1134" s="150">
        <f t="shared" si="62"/>
        <v>7</v>
      </c>
    </row>
    <row r="1135" spans="2:12" x14ac:dyDescent="0.25">
      <c r="B1135" s="149" t="str">
        <f t="shared" si="59"/>
        <v>4RABUT</v>
      </c>
      <c r="C1135" s="64" t="s">
        <v>1193</v>
      </c>
      <c r="D1135" s="64" t="s">
        <v>155</v>
      </c>
      <c r="E1135" s="64" t="s">
        <v>543</v>
      </c>
      <c r="F1135" s="350">
        <v>28922</v>
      </c>
      <c r="G1135" s="351">
        <v>71</v>
      </c>
      <c r="H1135" s="351">
        <v>4</v>
      </c>
      <c r="I1135" s="150">
        <f t="shared" si="60"/>
        <v>0</v>
      </c>
      <c r="J1135" s="150">
        <f t="shared" si="61"/>
        <v>0</v>
      </c>
      <c r="K1135" s="151">
        <v>0</v>
      </c>
      <c r="L1135" s="150">
        <f t="shared" si="62"/>
        <v>4</v>
      </c>
    </row>
    <row r="1136" spans="2:12" x14ac:dyDescent="0.25">
      <c r="B1136" s="149" t="str">
        <f t="shared" si="59"/>
        <v>5RACINE</v>
      </c>
      <c r="C1136" s="64" t="s">
        <v>1194</v>
      </c>
      <c r="D1136" s="64" t="s">
        <v>95</v>
      </c>
      <c r="E1136" s="64" t="s">
        <v>517</v>
      </c>
      <c r="F1136" s="350">
        <v>20536</v>
      </c>
      <c r="G1136" s="351">
        <v>71</v>
      </c>
      <c r="H1136" s="351">
        <v>5</v>
      </c>
      <c r="I1136" s="150">
        <f t="shared" si="60"/>
        <v>0</v>
      </c>
      <c r="J1136" s="150">
        <f t="shared" si="61"/>
        <v>0</v>
      </c>
      <c r="K1136" s="151">
        <v>0</v>
      </c>
      <c r="L1136" s="150">
        <f t="shared" si="62"/>
        <v>5</v>
      </c>
    </row>
    <row r="1137" spans="2:12" x14ac:dyDescent="0.25">
      <c r="B1137" s="149" t="str">
        <f t="shared" si="59"/>
        <v>5RAGAINE</v>
      </c>
      <c r="C1137" s="64" t="s">
        <v>1195</v>
      </c>
      <c r="D1137" s="64" t="s">
        <v>900</v>
      </c>
      <c r="E1137" s="64" t="s">
        <v>526</v>
      </c>
      <c r="F1137" s="350">
        <v>29801</v>
      </c>
      <c r="G1137" s="351">
        <v>71</v>
      </c>
      <c r="H1137" s="351">
        <v>5</v>
      </c>
      <c r="I1137" s="150">
        <f t="shared" si="60"/>
        <v>0</v>
      </c>
      <c r="J1137" s="150">
        <f t="shared" si="61"/>
        <v>0</v>
      </c>
      <c r="K1137" s="151">
        <v>0</v>
      </c>
      <c r="L1137" s="150">
        <f t="shared" si="62"/>
        <v>5</v>
      </c>
    </row>
    <row r="1138" spans="2:12" x14ac:dyDescent="0.25">
      <c r="B1138" s="149" t="str">
        <f t="shared" si="59"/>
        <v>5RAGAINE</v>
      </c>
      <c r="C1138" s="64" t="s">
        <v>1195</v>
      </c>
      <c r="D1138" s="64" t="s">
        <v>568</v>
      </c>
      <c r="E1138" s="64" t="s">
        <v>526</v>
      </c>
      <c r="F1138" s="350">
        <v>31066</v>
      </c>
      <c r="G1138" s="351">
        <v>71</v>
      </c>
      <c r="H1138" s="351">
        <v>5</v>
      </c>
      <c r="I1138" s="150">
        <f t="shared" si="60"/>
        <v>0</v>
      </c>
      <c r="J1138" s="150">
        <f t="shared" si="61"/>
        <v>0</v>
      </c>
      <c r="K1138" s="151">
        <v>0</v>
      </c>
      <c r="L1138" s="150">
        <f t="shared" si="62"/>
        <v>5</v>
      </c>
    </row>
    <row r="1139" spans="2:12" x14ac:dyDescent="0.25">
      <c r="B1139" s="149" t="str">
        <f t="shared" si="59"/>
        <v>5RAGEOT</v>
      </c>
      <c r="C1139" s="64" t="s">
        <v>1196</v>
      </c>
      <c r="D1139" s="64" t="s">
        <v>24</v>
      </c>
      <c r="E1139" s="64" t="s">
        <v>543</v>
      </c>
      <c r="F1139" s="350">
        <v>15632</v>
      </c>
      <c r="G1139" s="351">
        <v>71</v>
      </c>
      <c r="H1139" s="351">
        <v>5</v>
      </c>
      <c r="I1139" s="150">
        <f t="shared" si="60"/>
        <v>0</v>
      </c>
      <c r="J1139" s="150">
        <f t="shared" si="61"/>
        <v>0</v>
      </c>
      <c r="K1139" s="151">
        <v>0</v>
      </c>
      <c r="L1139" s="150">
        <f t="shared" si="62"/>
        <v>5</v>
      </c>
    </row>
    <row r="1140" spans="2:12" x14ac:dyDescent="0.25">
      <c r="B1140" s="149" t="str">
        <f t="shared" si="59"/>
        <v>4RASTOUR</v>
      </c>
      <c r="C1140" s="64" t="s">
        <v>1197</v>
      </c>
      <c r="D1140" s="64" t="s">
        <v>291</v>
      </c>
      <c r="E1140" s="64" t="s">
        <v>543</v>
      </c>
      <c r="F1140" s="350">
        <v>30784</v>
      </c>
      <c r="G1140" s="351">
        <v>71</v>
      </c>
      <c r="H1140" s="351">
        <v>4</v>
      </c>
      <c r="I1140" s="150">
        <f t="shared" si="60"/>
        <v>0</v>
      </c>
      <c r="J1140" s="150">
        <f t="shared" si="61"/>
        <v>0</v>
      </c>
      <c r="K1140" s="151">
        <v>0</v>
      </c>
      <c r="L1140" s="150">
        <f t="shared" si="62"/>
        <v>4</v>
      </c>
    </row>
    <row r="1141" spans="2:12" x14ac:dyDescent="0.25">
      <c r="B1141" s="149" t="str">
        <f t="shared" si="59"/>
        <v>5RATEAU</v>
      </c>
      <c r="C1141" s="64" t="s">
        <v>1198</v>
      </c>
      <c r="D1141" s="64" t="s">
        <v>138</v>
      </c>
      <c r="E1141" s="64" t="s">
        <v>520</v>
      </c>
      <c r="F1141" s="350">
        <v>22342</v>
      </c>
      <c r="G1141" s="351">
        <v>71</v>
      </c>
      <c r="H1141" s="351">
        <v>5</v>
      </c>
      <c r="I1141" s="150">
        <f t="shared" si="60"/>
        <v>0</v>
      </c>
      <c r="J1141" s="150">
        <f t="shared" si="61"/>
        <v>0</v>
      </c>
      <c r="K1141" s="151">
        <v>0</v>
      </c>
      <c r="L1141" s="150">
        <f t="shared" si="62"/>
        <v>5</v>
      </c>
    </row>
    <row r="1142" spans="2:12" x14ac:dyDescent="0.25">
      <c r="B1142" s="149" t="str">
        <f t="shared" si="59"/>
        <v>6RAVAT</v>
      </c>
      <c r="C1142" s="64" t="s">
        <v>1200</v>
      </c>
      <c r="D1142" s="64" t="s">
        <v>247</v>
      </c>
      <c r="E1142" s="64" t="s">
        <v>519</v>
      </c>
      <c r="F1142" s="350">
        <v>21007</v>
      </c>
      <c r="G1142" s="351">
        <v>71</v>
      </c>
      <c r="H1142" s="351">
        <v>6</v>
      </c>
      <c r="I1142" s="150">
        <f t="shared" si="60"/>
        <v>0</v>
      </c>
      <c r="J1142" s="150">
        <f t="shared" si="61"/>
        <v>0</v>
      </c>
      <c r="K1142" s="151">
        <v>0</v>
      </c>
      <c r="L1142" s="150">
        <f t="shared" si="62"/>
        <v>6</v>
      </c>
    </row>
    <row r="1143" spans="2:12" x14ac:dyDescent="0.25">
      <c r="B1143" s="149" t="str">
        <f t="shared" si="59"/>
        <v>6RAVEL-CHAPUIS</v>
      </c>
      <c r="C1143" s="64" t="s">
        <v>1201</v>
      </c>
      <c r="D1143" s="64" t="s">
        <v>61</v>
      </c>
      <c r="E1143" s="64" t="s">
        <v>523</v>
      </c>
      <c r="F1143" s="350">
        <v>23420</v>
      </c>
      <c r="G1143" s="351">
        <v>71</v>
      </c>
      <c r="H1143" s="351">
        <v>6</v>
      </c>
      <c r="I1143" s="150">
        <f t="shared" si="60"/>
        <v>0</v>
      </c>
      <c r="J1143" s="150">
        <f t="shared" si="61"/>
        <v>0</v>
      </c>
      <c r="K1143" s="151">
        <v>0</v>
      </c>
      <c r="L1143" s="150">
        <f t="shared" si="62"/>
        <v>6</v>
      </c>
    </row>
    <row r="1144" spans="2:12" x14ac:dyDescent="0.25">
      <c r="B1144" s="149" t="str">
        <f t="shared" si="59"/>
        <v>2RAVIOT</v>
      </c>
      <c r="C1144" s="64" t="s">
        <v>1202</v>
      </c>
      <c r="D1144" s="64" t="s">
        <v>291</v>
      </c>
      <c r="E1144" s="64" t="s">
        <v>516</v>
      </c>
      <c r="F1144" s="350">
        <v>31912</v>
      </c>
      <c r="G1144" s="351">
        <v>71</v>
      </c>
      <c r="H1144" s="351">
        <v>2</v>
      </c>
      <c r="I1144" s="150">
        <f t="shared" si="60"/>
        <v>0</v>
      </c>
      <c r="J1144" s="150">
        <f t="shared" si="61"/>
        <v>0</v>
      </c>
      <c r="K1144" s="151">
        <v>0</v>
      </c>
      <c r="L1144" s="150">
        <f t="shared" si="62"/>
        <v>2</v>
      </c>
    </row>
    <row r="1145" spans="2:12" x14ac:dyDescent="0.25">
      <c r="B1145" s="149" t="str">
        <f t="shared" si="59"/>
        <v>5RAVIOT</v>
      </c>
      <c r="C1145" s="64" t="s">
        <v>1202</v>
      </c>
      <c r="D1145" s="64" t="s">
        <v>352</v>
      </c>
      <c r="E1145" s="64" t="s">
        <v>516</v>
      </c>
      <c r="F1145" s="350">
        <v>34870</v>
      </c>
      <c r="G1145" s="351">
        <v>71</v>
      </c>
      <c r="H1145" s="351">
        <v>5</v>
      </c>
      <c r="I1145" s="150">
        <f t="shared" si="60"/>
        <v>0</v>
      </c>
      <c r="J1145" s="150">
        <f t="shared" si="61"/>
        <v>0</v>
      </c>
      <c r="K1145" s="151">
        <v>0</v>
      </c>
      <c r="L1145" s="150">
        <f t="shared" si="62"/>
        <v>5</v>
      </c>
    </row>
    <row r="1146" spans="2:12" x14ac:dyDescent="0.25">
      <c r="B1146" s="149" t="str">
        <f t="shared" si="59"/>
        <v>4RAVIOT</v>
      </c>
      <c r="C1146" s="64" t="s">
        <v>1202</v>
      </c>
      <c r="D1146" s="64" t="s">
        <v>763</v>
      </c>
      <c r="E1146" s="64" t="s">
        <v>516</v>
      </c>
      <c r="F1146" s="350">
        <v>22585</v>
      </c>
      <c r="G1146" s="351">
        <v>71</v>
      </c>
      <c r="H1146" s="351">
        <v>4</v>
      </c>
      <c r="I1146" s="150">
        <f t="shared" si="60"/>
        <v>0</v>
      </c>
      <c r="J1146" s="150">
        <f t="shared" si="61"/>
        <v>0</v>
      </c>
      <c r="K1146" s="151">
        <v>0</v>
      </c>
      <c r="L1146" s="150">
        <f t="shared" si="62"/>
        <v>4</v>
      </c>
    </row>
    <row r="1147" spans="2:12" x14ac:dyDescent="0.25">
      <c r="B1147" s="149" t="str">
        <f t="shared" si="59"/>
        <v>6RE</v>
      </c>
      <c r="C1147" s="64" t="s">
        <v>1203</v>
      </c>
      <c r="D1147" s="64" t="s">
        <v>144</v>
      </c>
      <c r="E1147" s="64" t="s">
        <v>523</v>
      </c>
      <c r="F1147" s="350">
        <v>22263</v>
      </c>
      <c r="G1147" s="351">
        <v>71</v>
      </c>
      <c r="H1147" s="351">
        <v>6</v>
      </c>
      <c r="I1147" s="150">
        <f t="shared" si="60"/>
        <v>0</v>
      </c>
      <c r="J1147" s="150">
        <f t="shared" si="61"/>
        <v>0</v>
      </c>
      <c r="K1147" s="151">
        <v>0</v>
      </c>
      <c r="L1147" s="150">
        <f t="shared" si="62"/>
        <v>6</v>
      </c>
    </row>
    <row r="1148" spans="2:12" x14ac:dyDescent="0.25">
      <c r="B1148" s="149" t="str">
        <f t="shared" si="59"/>
        <v>6REBILLARD</v>
      </c>
      <c r="C1148" s="64" t="s">
        <v>1204</v>
      </c>
      <c r="D1148" s="64" t="s">
        <v>131</v>
      </c>
      <c r="E1148" s="64" t="s">
        <v>526</v>
      </c>
      <c r="F1148" s="350">
        <v>16004</v>
      </c>
      <c r="G1148" s="351">
        <v>71</v>
      </c>
      <c r="H1148" s="351">
        <v>6</v>
      </c>
      <c r="I1148" s="150">
        <f t="shared" si="60"/>
        <v>0</v>
      </c>
      <c r="J1148" s="150">
        <f t="shared" si="61"/>
        <v>0</v>
      </c>
      <c r="K1148" s="151">
        <v>0</v>
      </c>
      <c r="L1148" s="150">
        <f t="shared" si="62"/>
        <v>6</v>
      </c>
    </row>
    <row r="1149" spans="2:12" x14ac:dyDescent="0.25">
      <c r="B1149" s="149" t="str">
        <f t="shared" si="59"/>
        <v>3REBILLARD</v>
      </c>
      <c r="C1149" s="64" t="s">
        <v>1204</v>
      </c>
      <c r="D1149" s="64" t="s">
        <v>17</v>
      </c>
      <c r="E1149" s="64" t="s">
        <v>534</v>
      </c>
      <c r="F1149" s="350">
        <v>25070</v>
      </c>
      <c r="G1149" s="351">
        <v>71</v>
      </c>
      <c r="H1149" s="351">
        <v>3</v>
      </c>
      <c r="I1149" s="150">
        <f t="shared" si="60"/>
        <v>0</v>
      </c>
      <c r="J1149" s="150">
        <f t="shared" si="61"/>
        <v>0</v>
      </c>
      <c r="K1149" s="151">
        <v>0</v>
      </c>
      <c r="L1149" s="150">
        <f t="shared" si="62"/>
        <v>3</v>
      </c>
    </row>
    <row r="1150" spans="2:12" x14ac:dyDescent="0.25">
      <c r="B1150" s="149" t="str">
        <f t="shared" si="59"/>
        <v>3REBOULET</v>
      </c>
      <c r="C1150" s="64" t="s">
        <v>1205</v>
      </c>
      <c r="D1150" s="64" t="s">
        <v>27</v>
      </c>
      <c r="E1150" s="64" t="s">
        <v>516</v>
      </c>
      <c r="F1150" s="350">
        <v>25075</v>
      </c>
      <c r="G1150" s="351">
        <v>71</v>
      </c>
      <c r="H1150" s="351">
        <v>3</v>
      </c>
      <c r="I1150" s="150">
        <f t="shared" si="60"/>
        <v>0</v>
      </c>
      <c r="J1150" s="150">
        <f t="shared" si="61"/>
        <v>0</v>
      </c>
      <c r="K1150" s="151">
        <v>0</v>
      </c>
      <c r="L1150" s="150">
        <f t="shared" si="62"/>
        <v>3</v>
      </c>
    </row>
    <row r="1151" spans="2:12" x14ac:dyDescent="0.25">
      <c r="B1151" s="149" t="str">
        <f t="shared" si="59"/>
        <v>2RENAUD</v>
      </c>
      <c r="C1151" s="64" t="s">
        <v>391</v>
      </c>
      <c r="D1151" s="64" t="s">
        <v>737</v>
      </c>
      <c r="E1151" s="64" t="s">
        <v>538</v>
      </c>
      <c r="F1151" s="350">
        <v>29398</v>
      </c>
      <c r="G1151" s="351">
        <v>71</v>
      </c>
      <c r="H1151" s="351">
        <v>2</v>
      </c>
      <c r="I1151" s="150">
        <f t="shared" si="60"/>
        <v>0</v>
      </c>
      <c r="J1151" s="150">
        <f t="shared" si="61"/>
        <v>0</v>
      </c>
      <c r="K1151" s="151">
        <v>0</v>
      </c>
      <c r="L1151" s="150">
        <f t="shared" si="62"/>
        <v>2</v>
      </c>
    </row>
    <row r="1152" spans="2:12" x14ac:dyDescent="0.25">
      <c r="B1152" s="149" t="str">
        <f t="shared" si="59"/>
        <v>3RESCOURIO</v>
      </c>
      <c r="C1152" s="64" t="s">
        <v>1206</v>
      </c>
      <c r="D1152" s="64" t="s">
        <v>61</v>
      </c>
      <c r="E1152" s="64" t="s">
        <v>520</v>
      </c>
      <c r="F1152" s="350">
        <v>21453</v>
      </c>
      <c r="G1152" s="351">
        <v>71</v>
      </c>
      <c r="H1152" s="351">
        <v>3</v>
      </c>
      <c r="I1152" s="150">
        <f t="shared" si="60"/>
        <v>0</v>
      </c>
      <c r="J1152" s="150">
        <f t="shared" si="61"/>
        <v>0</v>
      </c>
      <c r="K1152" s="151">
        <v>0</v>
      </c>
      <c r="L1152" s="150">
        <f t="shared" si="62"/>
        <v>3</v>
      </c>
    </row>
    <row r="1153" spans="2:12" x14ac:dyDescent="0.25">
      <c r="B1153" s="149" t="str">
        <f t="shared" si="59"/>
        <v>3RETHORE</v>
      </c>
      <c r="C1153" s="64" t="s">
        <v>1207</v>
      </c>
      <c r="D1153" s="64" t="s">
        <v>180</v>
      </c>
      <c r="E1153" s="64" t="s">
        <v>528</v>
      </c>
      <c r="F1153" s="350">
        <v>28264</v>
      </c>
      <c r="G1153" s="351">
        <v>71</v>
      </c>
      <c r="H1153" s="351">
        <v>3</v>
      </c>
      <c r="I1153" s="150">
        <f t="shared" si="60"/>
        <v>0</v>
      </c>
      <c r="J1153" s="150">
        <f t="shared" si="61"/>
        <v>0</v>
      </c>
      <c r="K1153" s="151">
        <v>0</v>
      </c>
      <c r="L1153" s="150">
        <f t="shared" si="62"/>
        <v>3</v>
      </c>
    </row>
    <row r="1154" spans="2:12" x14ac:dyDescent="0.25">
      <c r="B1154" s="149" t="str">
        <f t="shared" si="59"/>
        <v>6REVENU</v>
      </c>
      <c r="C1154" s="64" t="s">
        <v>1208</v>
      </c>
      <c r="D1154" s="64" t="s">
        <v>31</v>
      </c>
      <c r="E1154" s="64" t="s">
        <v>517</v>
      </c>
      <c r="F1154" s="350">
        <v>16127</v>
      </c>
      <c r="G1154" s="351">
        <v>71</v>
      </c>
      <c r="H1154" s="351">
        <v>6</v>
      </c>
      <c r="I1154" s="150">
        <f t="shared" si="60"/>
        <v>0</v>
      </c>
      <c r="J1154" s="150">
        <f t="shared" si="61"/>
        <v>0</v>
      </c>
      <c r="K1154" s="151">
        <v>0</v>
      </c>
      <c r="L1154" s="150">
        <f t="shared" si="62"/>
        <v>6</v>
      </c>
    </row>
    <row r="1155" spans="2:12" x14ac:dyDescent="0.25">
      <c r="B1155" s="149" t="str">
        <f t="shared" si="59"/>
        <v>5REVIRON</v>
      </c>
      <c r="C1155" s="64" t="s">
        <v>1209</v>
      </c>
      <c r="D1155" s="64" t="s">
        <v>763</v>
      </c>
      <c r="E1155" s="64" t="s">
        <v>520</v>
      </c>
      <c r="F1155" s="350">
        <v>30616</v>
      </c>
      <c r="G1155" s="351">
        <v>71</v>
      </c>
      <c r="H1155" s="351">
        <v>5</v>
      </c>
      <c r="I1155" s="150">
        <f t="shared" si="60"/>
        <v>0</v>
      </c>
      <c r="J1155" s="150">
        <f t="shared" si="61"/>
        <v>0</v>
      </c>
      <c r="K1155" s="151">
        <v>0</v>
      </c>
      <c r="L1155" s="150">
        <f t="shared" si="62"/>
        <v>5</v>
      </c>
    </row>
    <row r="1156" spans="2:12" x14ac:dyDescent="0.25">
      <c r="B1156" s="149" t="str">
        <f t="shared" si="59"/>
        <v>6REY</v>
      </c>
      <c r="C1156" s="64" t="s">
        <v>1210</v>
      </c>
      <c r="D1156" s="64" t="s">
        <v>24</v>
      </c>
      <c r="E1156" s="64" t="s">
        <v>516</v>
      </c>
      <c r="F1156" s="350">
        <v>16017</v>
      </c>
      <c r="G1156" s="351">
        <v>71</v>
      </c>
      <c r="H1156" s="351">
        <v>6</v>
      </c>
      <c r="I1156" s="150">
        <f t="shared" si="60"/>
        <v>0</v>
      </c>
      <c r="J1156" s="150">
        <f t="shared" si="61"/>
        <v>0</v>
      </c>
      <c r="K1156" s="151">
        <v>0</v>
      </c>
      <c r="L1156" s="150">
        <f t="shared" si="62"/>
        <v>6</v>
      </c>
    </row>
    <row r="1157" spans="2:12" x14ac:dyDescent="0.25">
      <c r="B1157" s="149" t="str">
        <f t="shared" si="59"/>
        <v>4RICHARD</v>
      </c>
      <c r="C1157" s="64" t="s">
        <v>265</v>
      </c>
      <c r="D1157" s="64" t="s">
        <v>26</v>
      </c>
      <c r="E1157" s="64" t="s">
        <v>538</v>
      </c>
      <c r="F1157" s="350">
        <v>23709</v>
      </c>
      <c r="G1157" s="351">
        <v>71</v>
      </c>
      <c r="H1157" s="351">
        <v>4</v>
      </c>
      <c r="I1157" s="150">
        <f t="shared" si="60"/>
        <v>0</v>
      </c>
      <c r="J1157" s="150">
        <f t="shared" si="61"/>
        <v>0</v>
      </c>
      <c r="K1157" s="151">
        <v>0</v>
      </c>
      <c r="L1157" s="150">
        <f t="shared" si="62"/>
        <v>4</v>
      </c>
    </row>
    <row r="1158" spans="2:12" x14ac:dyDescent="0.25">
      <c r="B1158" s="149" t="str">
        <f t="shared" si="59"/>
        <v>5RICHARD</v>
      </c>
      <c r="C1158" s="64" t="s">
        <v>265</v>
      </c>
      <c r="D1158" s="64" t="s">
        <v>583</v>
      </c>
      <c r="E1158" s="64" t="s">
        <v>516</v>
      </c>
      <c r="F1158" s="350">
        <v>19401</v>
      </c>
      <c r="G1158" s="351">
        <v>71</v>
      </c>
      <c r="H1158" s="351">
        <v>5</v>
      </c>
      <c r="I1158" s="150">
        <f t="shared" si="60"/>
        <v>0</v>
      </c>
      <c r="J1158" s="150">
        <f t="shared" si="61"/>
        <v>0</v>
      </c>
      <c r="K1158" s="151">
        <v>0</v>
      </c>
      <c r="L1158" s="150">
        <f t="shared" si="62"/>
        <v>5</v>
      </c>
    </row>
    <row r="1159" spans="2:12" x14ac:dyDescent="0.25">
      <c r="B1159" s="149" t="str">
        <f t="shared" si="59"/>
        <v>4RICHARD</v>
      </c>
      <c r="C1159" s="64" t="s">
        <v>265</v>
      </c>
      <c r="D1159" s="64" t="s">
        <v>27</v>
      </c>
      <c r="E1159" s="64" t="s">
        <v>531</v>
      </c>
      <c r="F1159" s="350">
        <v>23192</v>
      </c>
      <c r="G1159" s="351">
        <v>71</v>
      </c>
      <c r="H1159" s="351">
        <v>4</v>
      </c>
      <c r="I1159" s="150">
        <f t="shared" si="60"/>
        <v>0</v>
      </c>
      <c r="J1159" s="150">
        <f t="shared" si="61"/>
        <v>0</v>
      </c>
      <c r="K1159" s="151">
        <v>0</v>
      </c>
      <c r="L1159" s="150">
        <f t="shared" si="62"/>
        <v>4</v>
      </c>
    </row>
    <row r="1160" spans="2:12" x14ac:dyDescent="0.25">
      <c r="B1160" s="149" t="str">
        <f t="shared" si="59"/>
        <v>7RICHARD</v>
      </c>
      <c r="C1160" s="64" t="s">
        <v>265</v>
      </c>
      <c r="D1160" s="64" t="s">
        <v>206</v>
      </c>
      <c r="E1160" s="64" t="s">
        <v>538</v>
      </c>
      <c r="F1160" s="350">
        <v>36515</v>
      </c>
      <c r="G1160" s="351">
        <v>71</v>
      </c>
      <c r="H1160" s="351" t="s">
        <v>4</v>
      </c>
      <c r="I1160" s="150">
        <f t="shared" si="60"/>
        <v>0</v>
      </c>
      <c r="J1160" s="150" t="str">
        <f t="shared" si="61"/>
        <v>M</v>
      </c>
      <c r="K1160" s="151">
        <v>0</v>
      </c>
      <c r="L1160" s="150">
        <f t="shared" si="62"/>
        <v>7</v>
      </c>
    </row>
    <row r="1161" spans="2:12" x14ac:dyDescent="0.25">
      <c r="B1161" s="149" t="str">
        <f t="shared" si="59"/>
        <v>4RIGAUD</v>
      </c>
      <c r="C1161" s="64" t="s">
        <v>1211</v>
      </c>
      <c r="D1161" s="64" t="s">
        <v>256</v>
      </c>
      <c r="E1161" s="64" t="s">
        <v>516</v>
      </c>
      <c r="F1161" s="350">
        <v>22749</v>
      </c>
      <c r="G1161" s="351">
        <v>71</v>
      </c>
      <c r="H1161" s="351">
        <v>4</v>
      </c>
      <c r="I1161" s="150">
        <f t="shared" si="60"/>
        <v>0</v>
      </c>
      <c r="J1161" s="150">
        <f t="shared" si="61"/>
        <v>0</v>
      </c>
      <c r="K1161" s="151">
        <v>0</v>
      </c>
      <c r="L1161" s="150">
        <f t="shared" si="62"/>
        <v>4</v>
      </c>
    </row>
    <row r="1162" spans="2:12" x14ac:dyDescent="0.25">
      <c r="B1162" s="149" t="str">
        <f t="shared" si="59"/>
        <v>4RIZET</v>
      </c>
      <c r="C1162" s="64" t="s">
        <v>1212</v>
      </c>
      <c r="D1162" s="64" t="s">
        <v>27</v>
      </c>
      <c r="E1162" s="64" t="s">
        <v>520</v>
      </c>
      <c r="F1162" s="350">
        <v>23274</v>
      </c>
      <c r="G1162" s="351">
        <v>71</v>
      </c>
      <c r="H1162" s="351">
        <v>4</v>
      </c>
      <c r="I1162" s="150">
        <f t="shared" si="60"/>
        <v>0</v>
      </c>
      <c r="J1162" s="150">
        <f t="shared" si="61"/>
        <v>0</v>
      </c>
      <c r="K1162" s="151">
        <v>0</v>
      </c>
      <c r="L1162" s="150">
        <f t="shared" si="62"/>
        <v>4</v>
      </c>
    </row>
    <row r="1163" spans="2:12" x14ac:dyDescent="0.25">
      <c r="B1163" s="149" t="str">
        <f t="shared" si="59"/>
        <v>5ROBERT</v>
      </c>
      <c r="C1163" s="64" t="s">
        <v>1213</v>
      </c>
      <c r="D1163" s="64" t="s">
        <v>606</v>
      </c>
      <c r="E1163" s="64" t="s">
        <v>529</v>
      </c>
      <c r="F1163" s="350">
        <v>18992</v>
      </c>
      <c r="G1163" s="351">
        <v>71</v>
      </c>
      <c r="H1163" s="351">
        <v>5</v>
      </c>
      <c r="I1163" s="150">
        <f t="shared" si="60"/>
        <v>0</v>
      </c>
      <c r="J1163" s="150">
        <f t="shared" si="61"/>
        <v>0</v>
      </c>
      <c r="K1163" s="151">
        <v>0</v>
      </c>
      <c r="L1163" s="150">
        <f t="shared" si="62"/>
        <v>5</v>
      </c>
    </row>
    <row r="1164" spans="2:12" x14ac:dyDescent="0.25">
      <c r="B1164" s="149" t="str">
        <f t="shared" si="59"/>
        <v>5ROBERT</v>
      </c>
      <c r="C1164" s="64" t="s">
        <v>1213</v>
      </c>
      <c r="D1164" s="64" t="s">
        <v>424</v>
      </c>
      <c r="E1164" s="64" t="s">
        <v>520</v>
      </c>
      <c r="F1164" s="350">
        <v>35194</v>
      </c>
      <c r="G1164" s="351">
        <v>71</v>
      </c>
      <c r="H1164" s="351">
        <v>5</v>
      </c>
      <c r="I1164" s="150">
        <f t="shared" si="60"/>
        <v>0</v>
      </c>
      <c r="J1164" s="150">
        <f t="shared" si="61"/>
        <v>0</v>
      </c>
      <c r="K1164" s="151">
        <v>0</v>
      </c>
      <c r="L1164" s="150">
        <f t="shared" si="62"/>
        <v>5</v>
      </c>
    </row>
    <row r="1165" spans="2:12" x14ac:dyDescent="0.25">
      <c r="B1165" s="149" t="str">
        <f t="shared" si="59"/>
        <v>4ROBERT</v>
      </c>
      <c r="C1165" s="64" t="s">
        <v>1213</v>
      </c>
      <c r="D1165" s="64" t="s">
        <v>554</v>
      </c>
      <c r="E1165" s="64" t="s">
        <v>529</v>
      </c>
      <c r="F1165" s="350">
        <v>24874</v>
      </c>
      <c r="G1165" s="351">
        <v>71</v>
      </c>
      <c r="H1165" s="351">
        <v>4</v>
      </c>
      <c r="I1165" s="150">
        <f t="shared" si="60"/>
        <v>0</v>
      </c>
      <c r="J1165" s="150">
        <f t="shared" si="61"/>
        <v>0</v>
      </c>
      <c r="K1165" s="151">
        <v>0</v>
      </c>
      <c r="L1165" s="150">
        <f t="shared" si="62"/>
        <v>4</v>
      </c>
    </row>
    <row r="1166" spans="2:12" x14ac:dyDescent="0.25">
      <c r="B1166" s="149" t="str">
        <f t="shared" si="59"/>
        <v>6ROBINSON</v>
      </c>
      <c r="C1166" s="64" t="s">
        <v>1214</v>
      </c>
      <c r="D1166" s="64" t="s">
        <v>1215</v>
      </c>
      <c r="E1166" s="64" t="s">
        <v>533</v>
      </c>
      <c r="F1166" s="350">
        <v>19858</v>
      </c>
      <c r="G1166" s="351">
        <v>71</v>
      </c>
      <c r="H1166" s="351">
        <v>6</v>
      </c>
      <c r="I1166" s="150">
        <f t="shared" si="60"/>
        <v>0</v>
      </c>
      <c r="J1166" s="150">
        <f t="shared" si="61"/>
        <v>0</v>
      </c>
      <c r="K1166" s="151">
        <v>0</v>
      </c>
      <c r="L1166" s="150">
        <f t="shared" si="62"/>
        <v>6</v>
      </c>
    </row>
    <row r="1167" spans="2:12" x14ac:dyDescent="0.25">
      <c r="B1167" s="149" t="str">
        <f t="shared" si="59"/>
        <v>7ROBINSON</v>
      </c>
      <c r="C1167" s="64" t="s">
        <v>1214</v>
      </c>
      <c r="D1167" s="64" t="s">
        <v>1216</v>
      </c>
      <c r="E1167" s="64" t="s">
        <v>533</v>
      </c>
      <c r="F1167" s="350">
        <v>21232</v>
      </c>
      <c r="G1167" s="351">
        <v>71</v>
      </c>
      <c r="H1167" s="351" t="s">
        <v>14</v>
      </c>
      <c r="I1167" s="150" t="str">
        <f t="shared" si="60"/>
        <v>F</v>
      </c>
      <c r="J1167" s="150">
        <f t="shared" si="61"/>
        <v>0</v>
      </c>
      <c r="K1167" s="151">
        <v>0</v>
      </c>
      <c r="L1167" s="150">
        <f t="shared" si="62"/>
        <v>7</v>
      </c>
    </row>
    <row r="1168" spans="2:12" x14ac:dyDescent="0.25">
      <c r="B1168" s="149" t="str">
        <f t="shared" si="59"/>
        <v>2ROCHET</v>
      </c>
      <c r="C1168" s="64" t="s">
        <v>1217</v>
      </c>
      <c r="D1168" s="64" t="s">
        <v>260</v>
      </c>
      <c r="E1168" s="64" t="s">
        <v>526</v>
      </c>
      <c r="F1168" s="350">
        <v>33052</v>
      </c>
      <c r="G1168" s="351">
        <v>71</v>
      </c>
      <c r="H1168" s="351">
        <v>2</v>
      </c>
      <c r="I1168" s="150">
        <f t="shared" si="60"/>
        <v>0</v>
      </c>
      <c r="J1168" s="150">
        <f t="shared" si="61"/>
        <v>0</v>
      </c>
      <c r="K1168" s="151">
        <v>0</v>
      </c>
      <c r="L1168" s="150">
        <f t="shared" si="62"/>
        <v>2</v>
      </c>
    </row>
    <row r="1169" spans="2:12" x14ac:dyDescent="0.25">
      <c r="B1169" s="149" t="str">
        <f t="shared" ref="B1169:B1232" si="63">CONCATENATE(L1169,C1169)</f>
        <v>6ROCHET</v>
      </c>
      <c r="C1169" s="64" t="s">
        <v>1217</v>
      </c>
      <c r="D1169" s="64" t="s">
        <v>138</v>
      </c>
      <c r="E1169" s="64" t="s">
        <v>526</v>
      </c>
      <c r="F1169" s="350">
        <v>22909</v>
      </c>
      <c r="G1169" s="351">
        <v>71</v>
      </c>
      <c r="H1169" s="351">
        <v>6</v>
      </c>
      <c r="I1169" s="150">
        <f t="shared" ref="I1169:I1232" si="64">IF(H1169="F","F",0)</f>
        <v>0</v>
      </c>
      <c r="J1169" s="150">
        <f t="shared" ref="J1169:J1232" si="65">IF(H1169="M","M",0)</f>
        <v>0</v>
      </c>
      <c r="K1169" s="151">
        <v>0</v>
      </c>
      <c r="L1169" s="150">
        <f t="shared" ref="L1169:L1232" si="66">IF(H1169=1,2,IF(H1169="F",7,IF(H1169="M",7,H1169)))</f>
        <v>6</v>
      </c>
    </row>
    <row r="1170" spans="2:12" x14ac:dyDescent="0.25">
      <c r="B1170" s="149" t="str">
        <f t="shared" si="63"/>
        <v>2RODRIGUES</v>
      </c>
      <c r="C1170" s="64" t="s">
        <v>1218</v>
      </c>
      <c r="D1170" s="64" t="s">
        <v>44</v>
      </c>
      <c r="E1170" s="64" t="s">
        <v>541</v>
      </c>
      <c r="F1170" s="350">
        <v>29481</v>
      </c>
      <c r="G1170" s="351">
        <v>71</v>
      </c>
      <c r="H1170" s="351">
        <v>2</v>
      </c>
      <c r="I1170" s="150">
        <f t="shared" si="64"/>
        <v>0</v>
      </c>
      <c r="J1170" s="150">
        <f t="shared" si="65"/>
        <v>0</v>
      </c>
      <c r="K1170" s="151">
        <v>0</v>
      </c>
      <c r="L1170" s="150">
        <f t="shared" si="66"/>
        <v>2</v>
      </c>
    </row>
    <row r="1171" spans="2:12" x14ac:dyDescent="0.25">
      <c r="B1171" s="149" t="str">
        <f t="shared" si="63"/>
        <v>7ROMEY-HUE</v>
      </c>
      <c r="C1171" s="64" t="s">
        <v>1219</v>
      </c>
      <c r="D1171" s="64" t="s">
        <v>750</v>
      </c>
      <c r="E1171" s="64" t="s">
        <v>523</v>
      </c>
      <c r="F1171" s="350">
        <v>19182</v>
      </c>
      <c r="G1171" s="351">
        <v>71</v>
      </c>
      <c r="H1171" s="351" t="s">
        <v>14</v>
      </c>
      <c r="I1171" s="150" t="str">
        <f t="shared" si="64"/>
        <v>F</v>
      </c>
      <c r="J1171" s="150">
        <f t="shared" si="65"/>
        <v>0</v>
      </c>
      <c r="K1171" s="151">
        <v>0</v>
      </c>
      <c r="L1171" s="150">
        <f t="shared" si="66"/>
        <v>7</v>
      </c>
    </row>
    <row r="1172" spans="2:12" x14ac:dyDescent="0.25">
      <c r="B1172" s="149" t="str">
        <f t="shared" si="63"/>
        <v>4ROUCHON</v>
      </c>
      <c r="C1172" s="64" t="s">
        <v>1220</v>
      </c>
      <c r="D1172" s="64" t="s">
        <v>18</v>
      </c>
      <c r="E1172" s="64" t="s">
        <v>529</v>
      </c>
      <c r="F1172" s="350">
        <v>25721</v>
      </c>
      <c r="G1172" s="351">
        <v>71</v>
      </c>
      <c r="H1172" s="351">
        <v>4</v>
      </c>
      <c r="I1172" s="150">
        <f t="shared" si="64"/>
        <v>0</v>
      </c>
      <c r="J1172" s="150">
        <f t="shared" si="65"/>
        <v>0</v>
      </c>
      <c r="K1172" s="151">
        <v>0</v>
      </c>
      <c r="L1172" s="150">
        <f t="shared" si="66"/>
        <v>4</v>
      </c>
    </row>
    <row r="1173" spans="2:12" x14ac:dyDescent="0.25">
      <c r="B1173" s="149" t="str">
        <f t="shared" si="63"/>
        <v>5ROUGEMONT</v>
      </c>
      <c r="C1173" s="64" t="s">
        <v>1221</v>
      </c>
      <c r="D1173" s="64" t="s">
        <v>185</v>
      </c>
      <c r="E1173" s="64" t="s">
        <v>530</v>
      </c>
      <c r="F1173" s="350">
        <v>17285</v>
      </c>
      <c r="G1173" s="351">
        <v>71</v>
      </c>
      <c r="H1173" s="351">
        <v>5</v>
      </c>
      <c r="I1173" s="150">
        <f t="shared" si="64"/>
        <v>0</v>
      </c>
      <c r="J1173" s="150">
        <f t="shared" si="65"/>
        <v>0</v>
      </c>
      <c r="K1173" s="151">
        <v>0</v>
      </c>
      <c r="L1173" s="150">
        <f t="shared" si="66"/>
        <v>5</v>
      </c>
    </row>
    <row r="1174" spans="2:12" x14ac:dyDescent="0.25">
      <c r="B1174" s="149" t="str">
        <f t="shared" si="63"/>
        <v>4ROUSSEAUX</v>
      </c>
      <c r="C1174" s="64" t="s">
        <v>1222</v>
      </c>
      <c r="D1174" s="64" t="s">
        <v>158</v>
      </c>
      <c r="E1174" s="64" t="s">
        <v>516</v>
      </c>
      <c r="F1174" s="350">
        <v>23668</v>
      </c>
      <c r="G1174" s="351">
        <v>71</v>
      </c>
      <c r="H1174" s="351">
        <v>4</v>
      </c>
      <c r="I1174" s="150">
        <f t="shared" si="64"/>
        <v>0</v>
      </c>
      <c r="J1174" s="150">
        <f t="shared" si="65"/>
        <v>0</v>
      </c>
      <c r="K1174" s="151">
        <v>0</v>
      </c>
      <c r="L1174" s="150">
        <f t="shared" si="66"/>
        <v>4</v>
      </c>
    </row>
    <row r="1175" spans="2:12" x14ac:dyDescent="0.25">
      <c r="B1175" s="149" t="str">
        <f t="shared" si="63"/>
        <v>6ROUSSEAUX</v>
      </c>
      <c r="C1175" s="64" t="s">
        <v>1222</v>
      </c>
      <c r="D1175" s="64" t="s">
        <v>341</v>
      </c>
      <c r="E1175" s="64" t="s">
        <v>516</v>
      </c>
      <c r="F1175" s="350">
        <v>15922</v>
      </c>
      <c r="G1175" s="351">
        <v>71</v>
      </c>
      <c r="H1175" s="351">
        <v>6</v>
      </c>
      <c r="I1175" s="150">
        <f t="shared" si="64"/>
        <v>0</v>
      </c>
      <c r="J1175" s="150">
        <f t="shared" si="65"/>
        <v>0</v>
      </c>
      <c r="K1175" s="151">
        <v>0</v>
      </c>
      <c r="L1175" s="150">
        <f t="shared" si="66"/>
        <v>6</v>
      </c>
    </row>
    <row r="1176" spans="2:12" x14ac:dyDescent="0.25">
      <c r="B1176" s="149" t="str">
        <f t="shared" si="63"/>
        <v>5ROUSSET</v>
      </c>
      <c r="C1176" s="64" t="s">
        <v>490</v>
      </c>
      <c r="D1176" s="64" t="s">
        <v>95</v>
      </c>
      <c r="E1176" s="64" t="s">
        <v>520</v>
      </c>
      <c r="F1176" s="350">
        <v>21272</v>
      </c>
      <c r="G1176" s="351">
        <v>71</v>
      </c>
      <c r="H1176" s="351">
        <v>5</v>
      </c>
      <c r="I1176" s="150">
        <f t="shared" si="64"/>
        <v>0</v>
      </c>
      <c r="J1176" s="150">
        <f t="shared" si="65"/>
        <v>0</v>
      </c>
      <c r="K1176" s="151">
        <v>0</v>
      </c>
      <c r="L1176" s="150">
        <f t="shared" si="66"/>
        <v>5</v>
      </c>
    </row>
    <row r="1177" spans="2:12" x14ac:dyDescent="0.25">
      <c r="B1177" s="149" t="str">
        <f t="shared" si="63"/>
        <v>3ROUSSON</v>
      </c>
      <c r="C1177" s="64" t="s">
        <v>1223</v>
      </c>
      <c r="D1177" s="64" t="s">
        <v>247</v>
      </c>
      <c r="E1177" s="64" t="s">
        <v>535</v>
      </c>
      <c r="F1177" s="350">
        <v>18865</v>
      </c>
      <c r="G1177" s="351">
        <v>71</v>
      </c>
      <c r="H1177" s="351">
        <v>3</v>
      </c>
      <c r="I1177" s="150">
        <f t="shared" si="64"/>
        <v>0</v>
      </c>
      <c r="J1177" s="150">
        <f t="shared" si="65"/>
        <v>0</v>
      </c>
      <c r="K1177" s="151">
        <v>0</v>
      </c>
      <c r="L1177" s="150">
        <f t="shared" si="66"/>
        <v>3</v>
      </c>
    </row>
    <row r="1178" spans="2:12" x14ac:dyDescent="0.25">
      <c r="B1178" s="149" t="str">
        <f t="shared" si="63"/>
        <v>6ROUSSOT</v>
      </c>
      <c r="C1178" s="64" t="s">
        <v>1224</v>
      </c>
      <c r="D1178" s="64" t="s">
        <v>59</v>
      </c>
      <c r="E1178" s="64" t="s">
        <v>523</v>
      </c>
      <c r="F1178" s="350">
        <v>20103</v>
      </c>
      <c r="G1178" s="351">
        <v>71</v>
      </c>
      <c r="H1178" s="351">
        <v>6</v>
      </c>
      <c r="I1178" s="150">
        <f t="shared" si="64"/>
        <v>0</v>
      </c>
      <c r="J1178" s="150">
        <f t="shared" si="65"/>
        <v>0</v>
      </c>
      <c r="K1178" s="151">
        <v>0</v>
      </c>
      <c r="L1178" s="150">
        <f t="shared" si="66"/>
        <v>6</v>
      </c>
    </row>
    <row r="1179" spans="2:12" x14ac:dyDescent="0.25">
      <c r="B1179" s="149" t="str">
        <f t="shared" si="63"/>
        <v>2ROUSTAIN</v>
      </c>
      <c r="C1179" s="64" t="s">
        <v>1225</v>
      </c>
      <c r="D1179" s="64" t="s">
        <v>147</v>
      </c>
      <c r="E1179" s="64" t="s">
        <v>518</v>
      </c>
      <c r="F1179" s="350">
        <v>34231</v>
      </c>
      <c r="G1179" s="351">
        <v>71</v>
      </c>
      <c r="H1179" s="351">
        <v>2</v>
      </c>
      <c r="I1179" s="150">
        <f t="shared" si="64"/>
        <v>0</v>
      </c>
      <c r="J1179" s="150">
        <f t="shared" si="65"/>
        <v>0</v>
      </c>
      <c r="K1179" s="151">
        <v>0</v>
      </c>
      <c r="L1179" s="150">
        <f t="shared" si="66"/>
        <v>2</v>
      </c>
    </row>
    <row r="1180" spans="2:12" x14ac:dyDescent="0.25">
      <c r="B1180" s="149" t="str">
        <f t="shared" si="63"/>
        <v>6ROUX</v>
      </c>
      <c r="C1180" s="64" t="s">
        <v>1226</v>
      </c>
      <c r="D1180" s="64" t="s">
        <v>31</v>
      </c>
      <c r="E1180" s="64" t="s">
        <v>533</v>
      </c>
      <c r="F1180" s="350">
        <v>16174</v>
      </c>
      <c r="G1180" s="351">
        <v>71</v>
      </c>
      <c r="H1180" s="351">
        <v>6</v>
      </c>
      <c r="I1180" s="150">
        <f t="shared" si="64"/>
        <v>0</v>
      </c>
      <c r="J1180" s="150">
        <f t="shared" si="65"/>
        <v>0</v>
      </c>
      <c r="K1180" s="151">
        <v>0</v>
      </c>
      <c r="L1180" s="150">
        <f t="shared" si="66"/>
        <v>6</v>
      </c>
    </row>
    <row r="1181" spans="2:12" x14ac:dyDescent="0.25">
      <c r="B1181" s="149" t="str">
        <f t="shared" si="63"/>
        <v>7ROUX</v>
      </c>
      <c r="C1181" s="64" t="s">
        <v>1226</v>
      </c>
      <c r="D1181" s="64" t="s">
        <v>1227</v>
      </c>
      <c r="E1181" s="64" t="s">
        <v>533</v>
      </c>
      <c r="F1181" s="350">
        <v>17010</v>
      </c>
      <c r="G1181" s="351">
        <v>71</v>
      </c>
      <c r="H1181" s="351" t="s">
        <v>14</v>
      </c>
      <c r="I1181" s="150" t="str">
        <f t="shared" si="64"/>
        <v>F</v>
      </c>
      <c r="J1181" s="150">
        <f t="shared" si="65"/>
        <v>0</v>
      </c>
      <c r="K1181" s="151">
        <v>0</v>
      </c>
      <c r="L1181" s="150">
        <f t="shared" si="66"/>
        <v>7</v>
      </c>
    </row>
    <row r="1182" spans="2:12" x14ac:dyDescent="0.25">
      <c r="B1182" s="149" t="str">
        <f t="shared" si="63"/>
        <v xml:space="preserve">4ROUX </v>
      </c>
      <c r="C1182" s="64" t="s">
        <v>1556</v>
      </c>
      <c r="D1182" s="64" t="s">
        <v>44</v>
      </c>
      <c r="E1182" s="64" t="s">
        <v>536</v>
      </c>
      <c r="F1182" s="350">
        <v>34614</v>
      </c>
      <c r="G1182" s="351">
        <v>71</v>
      </c>
      <c r="H1182" s="351">
        <v>4</v>
      </c>
      <c r="I1182" s="150">
        <f t="shared" si="64"/>
        <v>0</v>
      </c>
      <c r="J1182" s="150">
        <f t="shared" si="65"/>
        <v>0</v>
      </c>
      <c r="K1182" s="151">
        <v>0</v>
      </c>
      <c r="L1182" s="150">
        <f t="shared" si="66"/>
        <v>4</v>
      </c>
    </row>
    <row r="1183" spans="2:12" x14ac:dyDescent="0.25">
      <c r="B1183" s="149" t="str">
        <f t="shared" si="63"/>
        <v>2ROY</v>
      </c>
      <c r="C1183" s="64" t="s">
        <v>1228</v>
      </c>
      <c r="D1183" s="64" t="s">
        <v>727</v>
      </c>
      <c r="E1183" s="64" t="s">
        <v>536</v>
      </c>
      <c r="F1183" s="350">
        <v>27133</v>
      </c>
      <c r="G1183" s="351">
        <v>71</v>
      </c>
      <c r="H1183" s="351">
        <v>2</v>
      </c>
      <c r="I1183" s="150">
        <f t="shared" si="64"/>
        <v>0</v>
      </c>
      <c r="J1183" s="150">
        <f t="shared" si="65"/>
        <v>0</v>
      </c>
      <c r="K1183" s="151">
        <v>0</v>
      </c>
      <c r="L1183" s="150">
        <f t="shared" si="66"/>
        <v>2</v>
      </c>
    </row>
    <row r="1184" spans="2:12" x14ac:dyDescent="0.25">
      <c r="B1184" s="149" t="str">
        <f t="shared" si="63"/>
        <v>2ROYER</v>
      </c>
      <c r="C1184" s="64" t="s">
        <v>268</v>
      </c>
      <c r="D1184" s="64" t="s">
        <v>197</v>
      </c>
      <c r="E1184" s="64" t="s">
        <v>526</v>
      </c>
      <c r="F1184" s="350">
        <v>30267</v>
      </c>
      <c r="G1184" s="351">
        <v>71</v>
      </c>
      <c r="H1184" s="351">
        <v>2</v>
      </c>
      <c r="I1184" s="150">
        <f t="shared" si="64"/>
        <v>0</v>
      </c>
      <c r="J1184" s="150">
        <f t="shared" si="65"/>
        <v>0</v>
      </c>
      <c r="K1184" s="151">
        <v>0</v>
      </c>
      <c r="L1184" s="150">
        <f t="shared" si="66"/>
        <v>2</v>
      </c>
    </row>
    <row r="1185" spans="2:12" x14ac:dyDescent="0.25">
      <c r="B1185" s="149" t="str">
        <f t="shared" si="63"/>
        <v>7RUER</v>
      </c>
      <c r="C1185" s="64" t="s">
        <v>1229</v>
      </c>
      <c r="D1185" s="64" t="s">
        <v>223</v>
      </c>
      <c r="E1185" s="64" t="s">
        <v>528</v>
      </c>
      <c r="F1185" s="350">
        <v>36795</v>
      </c>
      <c r="G1185" s="351">
        <v>71</v>
      </c>
      <c r="H1185" s="351" t="s">
        <v>4</v>
      </c>
      <c r="I1185" s="150">
        <f t="shared" si="64"/>
        <v>0</v>
      </c>
      <c r="J1185" s="150" t="str">
        <f t="shared" si="65"/>
        <v>M</v>
      </c>
      <c r="K1185" s="151">
        <v>0</v>
      </c>
      <c r="L1185" s="150">
        <f t="shared" si="66"/>
        <v>7</v>
      </c>
    </row>
    <row r="1186" spans="2:12" x14ac:dyDescent="0.25">
      <c r="B1186" s="149" t="str">
        <f t="shared" si="63"/>
        <v>3RUER</v>
      </c>
      <c r="C1186" s="64" t="s">
        <v>1229</v>
      </c>
      <c r="D1186" s="64" t="s">
        <v>17</v>
      </c>
      <c r="E1186" s="64" t="s">
        <v>532</v>
      </c>
      <c r="F1186" s="350">
        <v>26628</v>
      </c>
      <c r="G1186" s="351">
        <v>71</v>
      </c>
      <c r="H1186" s="351">
        <v>3</v>
      </c>
      <c r="I1186" s="150">
        <f t="shared" si="64"/>
        <v>0</v>
      </c>
      <c r="J1186" s="150">
        <f t="shared" si="65"/>
        <v>0</v>
      </c>
      <c r="K1186" s="151">
        <v>0</v>
      </c>
      <c r="L1186" s="150">
        <f t="shared" si="66"/>
        <v>3</v>
      </c>
    </row>
    <row r="1187" spans="2:12" x14ac:dyDescent="0.25">
      <c r="B1187" s="149" t="str">
        <f t="shared" si="63"/>
        <v>3SABRE</v>
      </c>
      <c r="C1187" s="64" t="s">
        <v>1230</v>
      </c>
      <c r="D1187" s="64" t="s">
        <v>61</v>
      </c>
      <c r="E1187" s="64" t="s">
        <v>19</v>
      </c>
      <c r="F1187" s="350">
        <v>23668</v>
      </c>
      <c r="G1187" s="351">
        <v>71</v>
      </c>
      <c r="H1187" s="351">
        <v>3</v>
      </c>
      <c r="I1187" s="150">
        <f t="shared" si="64"/>
        <v>0</v>
      </c>
      <c r="J1187" s="150">
        <f t="shared" si="65"/>
        <v>0</v>
      </c>
      <c r="K1187" s="151">
        <v>0</v>
      </c>
      <c r="L1187" s="150">
        <f t="shared" si="66"/>
        <v>3</v>
      </c>
    </row>
    <row r="1188" spans="2:12" x14ac:dyDescent="0.25">
      <c r="B1188" s="149" t="str">
        <f t="shared" si="63"/>
        <v>6SABRE</v>
      </c>
      <c r="C1188" s="64" t="s">
        <v>1230</v>
      </c>
      <c r="D1188" s="64" t="s">
        <v>81</v>
      </c>
      <c r="E1188" s="64" t="s">
        <v>543</v>
      </c>
      <c r="F1188" s="350">
        <v>14898</v>
      </c>
      <c r="G1188" s="351">
        <v>71</v>
      </c>
      <c r="H1188" s="351">
        <v>6</v>
      </c>
      <c r="I1188" s="150">
        <f t="shared" si="64"/>
        <v>0</v>
      </c>
      <c r="J1188" s="150">
        <f t="shared" si="65"/>
        <v>0</v>
      </c>
      <c r="K1188" s="151">
        <v>0</v>
      </c>
      <c r="L1188" s="150">
        <f t="shared" si="66"/>
        <v>6</v>
      </c>
    </row>
    <row r="1189" spans="2:12" x14ac:dyDescent="0.25">
      <c r="B1189" s="149" t="str">
        <f t="shared" si="63"/>
        <v>4SARAIVA</v>
      </c>
      <c r="C1189" s="64" t="s">
        <v>1231</v>
      </c>
      <c r="D1189" s="64" t="s">
        <v>687</v>
      </c>
      <c r="E1189" s="64" t="s">
        <v>538</v>
      </c>
      <c r="F1189" s="350">
        <v>21559</v>
      </c>
      <c r="G1189" s="351">
        <v>71</v>
      </c>
      <c r="H1189" s="351">
        <v>4</v>
      </c>
      <c r="I1189" s="150">
        <f t="shared" si="64"/>
        <v>0</v>
      </c>
      <c r="J1189" s="150">
        <f t="shared" si="65"/>
        <v>0</v>
      </c>
      <c r="K1189" s="151">
        <v>0</v>
      </c>
      <c r="L1189" s="150">
        <f t="shared" si="66"/>
        <v>4</v>
      </c>
    </row>
    <row r="1190" spans="2:12" x14ac:dyDescent="0.25">
      <c r="B1190" s="149" t="str">
        <f t="shared" si="63"/>
        <v>3SAUNIER</v>
      </c>
      <c r="C1190" s="64" t="s">
        <v>1232</v>
      </c>
      <c r="D1190" s="64" t="s">
        <v>27</v>
      </c>
      <c r="E1190" s="64" t="s">
        <v>541</v>
      </c>
      <c r="F1190" s="350">
        <v>23136</v>
      </c>
      <c r="G1190" s="351">
        <v>71</v>
      </c>
      <c r="H1190" s="351">
        <v>3</v>
      </c>
      <c r="I1190" s="150">
        <f t="shared" si="64"/>
        <v>0</v>
      </c>
      <c r="J1190" s="150">
        <f t="shared" si="65"/>
        <v>0</v>
      </c>
      <c r="K1190" s="151">
        <v>0</v>
      </c>
      <c r="L1190" s="150">
        <f t="shared" si="66"/>
        <v>3</v>
      </c>
    </row>
    <row r="1191" spans="2:12" x14ac:dyDescent="0.25">
      <c r="B1191" s="149" t="str">
        <f t="shared" si="63"/>
        <v>4SERAUT</v>
      </c>
      <c r="C1191" s="64" t="s">
        <v>1233</v>
      </c>
      <c r="D1191" s="64" t="s">
        <v>176</v>
      </c>
      <c r="E1191" s="64" t="s">
        <v>543</v>
      </c>
      <c r="F1191" s="350">
        <v>28535</v>
      </c>
      <c r="G1191" s="351">
        <v>71</v>
      </c>
      <c r="H1191" s="351">
        <v>4</v>
      </c>
      <c r="I1191" s="150">
        <f t="shared" si="64"/>
        <v>0</v>
      </c>
      <c r="J1191" s="150">
        <f t="shared" si="65"/>
        <v>0</v>
      </c>
      <c r="K1191" s="151">
        <v>0</v>
      </c>
      <c r="L1191" s="150">
        <f t="shared" si="66"/>
        <v>4</v>
      </c>
    </row>
    <row r="1192" spans="2:12" x14ac:dyDescent="0.25">
      <c r="B1192" s="149" t="str">
        <f t="shared" si="63"/>
        <v>6SIDOTI</v>
      </c>
      <c r="C1192" s="64" t="s">
        <v>1234</v>
      </c>
      <c r="D1192" s="64" t="s">
        <v>95</v>
      </c>
      <c r="E1192" s="64" t="s">
        <v>516</v>
      </c>
      <c r="F1192" s="350">
        <v>21558</v>
      </c>
      <c r="G1192" s="351">
        <v>71</v>
      </c>
      <c r="H1192" s="351">
        <v>6</v>
      </c>
      <c r="I1192" s="150">
        <f t="shared" si="64"/>
        <v>0</v>
      </c>
      <c r="J1192" s="150">
        <f t="shared" si="65"/>
        <v>0</v>
      </c>
      <c r="K1192" s="151">
        <v>0</v>
      </c>
      <c r="L1192" s="150">
        <f t="shared" si="66"/>
        <v>6</v>
      </c>
    </row>
    <row r="1193" spans="2:12" x14ac:dyDescent="0.25">
      <c r="B1193" s="149" t="str">
        <f t="shared" si="63"/>
        <v>5SIMEON</v>
      </c>
      <c r="C1193" s="64" t="s">
        <v>1235</v>
      </c>
      <c r="D1193" s="64" t="s">
        <v>37</v>
      </c>
      <c r="E1193" s="64" t="s">
        <v>516</v>
      </c>
      <c r="F1193" s="350">
        <v>19648</v>
      </c>
      <c r="G1193" s="351">
        <v>71</v>
      </c>
      <c r="H1193" s="351">
        <v>5</v>
      </c>
      <c r="I1193" s="150">
        <f t="shared" si="64"/>
        <v>0</v>
      </c>
      <c r="J1193" s="150">
        <f t="shared" si="65"/>
        <v>0</v>
      </c>
      <c r="K1193" s="151">
        <v>0</v>
      </c>
      <c r="L1193" s="150">
        <f t="shared" si="66"/>
        <v>5</v>
      </c>
    </row>
    <row r="1194" spans="2:12" x14ac:dyDescent="0.25">
      <c r="B1194" s="149" t="str">
        <f t="shared" si="63"/>
        <v>4SIVIGNON</v>
      </c>
      <c r="C1194" s="64" t="s">
        <v>1236</v>
      </c>
      <c r="D1194" s="64" t="s">
        <v>138</v>
      </c>
      <c r="E1194" s="64" t="s">
        <v>527</v>
      </c>
      <c r="F1194" s="350">
        <v>21953</v>
      </c>
      <c r="G1194" s="351">
        <v>71</v>
      </c>
      <c r="H1194" s="351">
        <v>4</v>
      </c>
      <c r="I1194" s="150">
        <f t="shared" si="64"/>
        <v>0</v>
      </c>
      <c r="J1194" s="150">
        <f t="shared" si="65"/>
        <v>0</v>
      </c>
      <c r="K1194" s="151">
        <v>0</v>
      </c>
      <c r="L1194" s="150">
        <f t="shared" si="66"/>
        <v>4</v>
      </c>
    </row>
    <row r="1195" spans="2:12" x14ac:dyDescent="0.25">
      <c r="B1195" s="149" t="str">
        <f t="shared" si="63"/>
        <v>4SPOHR</v>
      </c>
      <c r="C1195" s="64" t="s">
        <v>1237</v>
      </c>
      <c r="D1195" s="64" t="s">
        <v>133</v>
      </c>
      <c r="E1195" s="64" t="s">
        <v>539</v>
      </c>
      <c r="F1195" s="350">
        <v>35798</v>
      </c>
      <c r="G1195" s="351">
        <v>71</v>
      </c>
      <c r="H1195" s="351">
        <v>4</v>
      </c>
      <c r="I1195" s="150">
        <f t="shared" si="64"/>
        <v>0</v>
      </c>
      <c r="J1195" s="150">
        <f t="shared" si="65"/>
        <v>0</v>
      </c>
      <c r="K1195" s="151">
        <v>0</v>
      </c>
      <c r="L1195" s="150">
        <f t="shared" si="66"/>
        <v>4</v>
      </c>
    </row>
    <row r="1196" spans="2:12" x14ac:dyDescent="0.25">
      <c r="B1196" s="149" t="str">
        <f t="shared" si="63"/>
        <v>3SPOHR</v>
      </c>
      <c r="C1196" s="64" t="s">
        <v>1237</v>
      </c>
      <c r="D1196" s="64" t="s">
        <v>180</v>
      </c>
      <c r="E1196" s="64" t="s">
        <v>539</v>
      </c>
      <c r="F1196" s="350">
        <v>25158</v>
      </c>
      <c r="G1196" s="351">
        <v>71</v>
      </c>
      <c r="H1196" s="351">
        <v>3</v>
      </c>
      <c r="I1196" s="150">
        <f t="shared" si="64"/>
        <v>0</v>
      </c>
      <c r="J1196" s="150">
        <f t="shared" si="65"/>
        <v>0</v>
      </c>
      <c r="K1196" s="151">
        <v>0</v>
      </c>
      <c r="L1196" s="150">
        <f t="shared" si="66"/>
        <v>3</v>
      </c>
    </row>
    <row r="1197" spans="2:12" x14ac:dyDescent="0.25">
      <c r="B1197" s="149" t="str">
        <f t="shared" si="63"/>
        <v>7SPOHR</v>
      </c>
      <c r="C1197" s="64" t="s">
        <v>1237</v>
      </c>
      <c r="D1197" s="64" t="s">
        <v>587</v>
      </c>
      <c r="E1197" s="64" t="s">
        <v>539</v>
      </c>
      <c r="F1197" s="350">
        <v>36447</v>
      </c>
      <c r="G1197" s="351">
        <v>71</v>
      </c>
      <c r="H1197" s="351" t="s">
        <v>4</v>
      </c>
      <c r="I1197" s="150">
        <f t="shared" si="64"/>
        <v>0</v>
      </c>
      <c r="J1197" s="150" t="str">
        <f t="shared" si="65"/>
        <v>M</v>
      </c>
      <c r="K1197" s="151">
        <v>0</v>
      </c>
      <c r="L1197" s="150">
        <f t="shared" si="66"/>
        <v>7</v>
      </c>
    </row>
    <row r="1198" spans="2:12" x14ac:dyDescent="0.25">
      <c r="B1198" s="149" t="str">
        <f t="shared" si="63"/>
        <v>7SPOHR</v>
      </c>
      <c r="C1198" s="64" t="s">
        <v>1237</v>
      </c>
      <c r="D1198" s="64" t="s">
        <v>936</v>
      </c>
      <c r="E1198" s="64" t="s">
        <v>539</v>
      </c>
      <c r="F1198" s="350">
        <v>26601</v>
      </c>
      <c r="G1198" s="351">
        <v>71</v>
      </c>
      <c r="H1198" s="351" t="s">
        <v>14</v>
      </c>
      <c r="I1198" s="150" t="str">
        <f t="shared" si="64"/>
        <v>F</v>
      </c>
      <c r="J1198" s="150">
        <f t="shared" si="65"/>
        <v>0</v>
      </c>
      <c r="K1198" s="151">
        <v>0</v>
      </c>
      <c r="L1198" s="150">
        <f t="shared" si="66"/>
        <v>7</v>
      </c>
    </row>
    <row r="1199" spans="2:12" x14ac:dyDescent="0.25">
      <c r="B1199" s="149" t="str">
        <f t="shared" si="63"/>
        <v>4STALPORT</v>
      </c>
      <c r="C1199" s="64" t="s">
        <v>1238</v>
      </c>
      <c r="D1199" s="64" t="s">
        <v>26</v>
      </c>
      <c r="E1199" s="64" t="s">
        <v>518</v>
      </c>
      <c r="F1199" s="350">
        <v>24611</v>
      </c>
      <c r="G1199" s="351">
        <v>71</v>
      </c>
      <c r="H1199" s="351">
        <v>4</v>
      </c>
      <c r="I1199" s="150">
        <f t="shared" si="64"/>
        <v>0</v>
      </c>
      <c r="J1199" s="150">
        <f t="shared" si="65"/>
        <v>0</v>
      </c>
      <c r="K1199" s="151">
        <v>0</v>
      </c>
      <c r="L1199" s="150">
        <f t="shared" si="66"/>
        <v>4</v>
      </c>
    </row>
    <row r="1200" spans="2:12" x14ac:dyDescent="0.25">
      <c r="B1200" s="149" t="str">
        <f t="shared" si="63"/>
        <v>3SUEUR</v>
      </c>
      <c r="C1200" s="64" t="s">
        <v>1239</v>
      </c>
      <c r="D1200" s="64" t="s">
        <v>307</v>
      </c>
      <c r="E1200" s="64" t="s">
        <v>523</v>
      </c>
      <c r="F1200" s="350">
        <v>23957</v>
      </c>
      <c r="G1200" s="351">
        <v>71</v>
      </c>
      <c r="H1200" s="351">
        <v>3</v>
      </c>
      <c r="I1200" s="150">
        <f t="shared" si="64"/>
        <v>0</v>
      </c>
      <c r="J1200" s="150">
        <f t="shared" si="65"/>
        <v>0</v>
      </c>
      <c r="K1200" s="151">
        <v>0</v>
      </c>
      <c r="L1200" s="150">
        <f t="shared" si="66"/>
        <v>3</v>
      </c>
    </row>
    <row r="1201" spans="2:12" x14ac:dyDescent="0.25">
      <c r="B1201" s="149" t="str">
        <f t="shared" si="63"/>
        <v>5SYRE</v>
      </c>
      <c r="C1201" s="64" t="s">
        <v>1240</v>
      </c>
      <c r="D1201" s="64" t="s">
        <v>61</v>
      </c>
      <c r="E1201" s="64" t="s">
        <v>533</v>
      </c>
      <c r="F1201" s="350">
        <v>20581</v>
      </c>
      <c r="G1201" s="351">
        <v>71</v>
      </c>
      <c r="H1201" s="351">
        <v>5</v>
      </c>
      <c r="I1201" s="150">
        <f t="shared" si="64"/>
        <v>0</v>
      </c>
      <c r="J1201" s="150">
        <f t="shared" si="65"/>
        <v>0</v>
      </c>
      <c r="K1201" s="151">
        <v>0</v>
      </c>
      <c r="L1201" s="150">
        <f t="shared" si="66"/>
        <v>5</v>
      </c>
    </row>
    <row r="1202" spans="2:12" x14ac:dyDescent="0.25">
      <c r="B1202" s="149" t="str">
        <f t="shared" si="63"/>
        <v>7TABARY</v>
      </c>
      <c r="C1202" s="64" t="s">
        <v>1241</v>
      </c>
      <c r="D1202" s="64" t="s">
        <v>1021</v>
      </c>
      <c r="E1202" s="64" t="s">
        <v>543</v>
      </c>
      <c r="F1202" s="350">
        <v>17316</v>
      </c>
      <c r="G1202" s="351">
        <v>71</v>
      </c>
      <c r="H1202" s="351" t="s">
        <v>14</v>
      </c>
      <c r="I1202" s="150" t="str">
        <f t="shared" si="64"/>
        <v>F</v>
      </c>
      <c r="J1202" s="150">
        <f t="shared" si="65"/>
        <v>0</v>
      </c>
      <c r="K1202" s="151">
        <v>0</v>
      </c>
      <c r="L1202" s="150">
        <f t="shared" si="66"/>
        <v>7</v>
      </c>
    </row>
    <row r="1203" spans="2:12" x14ac:dyDescent="0.25">
      <c r="B1203" s="149" t="str">
        <f t="shared" si="63"/>
        <v>4TALMARD</v>
      </c>
      <c r="C1203" s="64" t="s">
        <v>1242</v>
      </c>
      <c r="D1203" s="64" t="s">
        <v>727</v>
      </c>
      <c r="E1203" s="64" t="s">
        <v>529</v>
      </c>
      <c r="F1203" s="350">
        <v>27246</v>
      </c>
      <c r="G1203" s="351">
        <v>71</v>
      </c>
      <c r="H1203" s="351">
        <v>4</v>
      </c>
      <c r="I1203" s="150">
        <f t="shared" si="64"/>
        <v>0</v>
      </c>
      <c r="J1203" s="150">
        <f t="shared" si="65"/>
        <v>0</v>
      </c>
      <c r="K1203" s="151">
        <v>0</v>
      </c>
      <c r="L1203" s="150">
        <f t="shared" si="66"/>
        <v>4</v>
      </c>
    </row>
    <row r="1204" spans="2:12" x14ac:dyDescent="0.25">
      <c r="B1204" s="149" t="str">
        <f t="shared" si="63"/>
        <v>4TALPIN</v>
      </c>
      <c r="C1204" s="64" t="s">
        <v>1243</v>
      </c>
      <c r="D1204" s="64" t="s">
        <v>347</v>
      </c>
      <c r="E1204" s="64" t="s">
        <v>520</v>
      </c>
      <c r="F1204" s="350">
        <v>19351</v>
      </c>
      <c r="G1204" s="351">
        <v>71</v>
      </c>
      <c r="H1204" s="351">
        <v>4</v>
      </c>
      <c r="I1204" s="150">
        <f t="shared" si="64"/>
        <v>0</v>
      </c>
      <c r="J1204" s="150">
        <f t="shared" si="65"/>
        <v>0</v>
      </c>
      <c r="K1204" s="151">
        <v>0</v>
      </c>
      <c r="L1204" s="150">
        <f t="shared" si="66"/>
        <v>4</v>
      </c>
    </row>
    <row r="1205" spans="2:12" x14ac:dyDescent="0.25">
      <c r="B1205" s="149" t="str">
        <f t="shared" si="63"/>
        <v>6TATRAUX</v>
      </c>
      <c r="C1205" s="64" t="s">
        <v>1244</v>
      </c>
      <c r="D1205" s="64" t="s">
        <v>166</v>
      </c>
      <c r="E1205" s="64" t="s">
        <v>543</v>
      </c>
      <c r="F1205" s="350">
        <v>18491</v>
      </c>
      <c r="G1205" s="351">
        <v>71</v>
      </c>
      <c r="H1205" s="351">
        <v>6</v>
      </c>
      <c r="I1205" s="150">
        <f t="shared" si="64"/>
        <v>0</v>
      </c>
      <c r="J1205" s="150">
        <f t="shared" si="65"/>
        <v>0</v>
      </c>
      <c r="K1205" s="151">
        <v>0</v>
      </c>
      <c r="L1205" s="150">
        <f t="shared" si="66"/>
        <v>6</v>
      </c>
    </row>
    <row r="1206" spans="2:12" x14ac:dyDescent="0.25">
      <c r="B1206" s="149" t="str">
        <f t="shared" si="63"/>
        <v>6TERME</v>
      </c>
      <c r="C1206" s="64" t="s">
        <v>1245</v>
      </c>
      <c r="D1206" s="64" t="s">
        <v>33</v>
      </c>
      <c r="E1206" s="64" t="s">
        <v>519</v>
      </c>
      <c r="F1206" s="350">
        <v>16011</v>
      </c>
      <c r="G1206" s="351">
        <v>71</v>
      </c>
      <c r="H1206" s="351">
        <v>6</v>
      </c>
      <c r="I1206" s="150">
        <f t="shared" si="64"/>
        <v>0</v>
      </c>
      <c r="J1206" s="150">
        <f t="shared" si="65"/>
        <v>0</v>
      </c>
      <c r="K1206" s="151">
        <v>0</v>
      </c>
      <c r="L1206" s="150">
        <f t="shared" si="66"/>
        <v>6</v>
      </c>
    </row>
    <row r="1207" spans="2:12" x14ac:dyDescent="0.25">
      <c r="B1207" s="149" t="str">
        <f t="shared" si="63"/>
        <v>4TERVILLE</v>
      </c>
      <c r="C1207" s="64" t="s">
        <v>1246</v>
      </c>
      <c r="D1207" s="64" t="s">
        <v>139</v>
      </c>
      <c r="E1207" s="64" t="s">
        <v>545</v>
      </c>
      <c r="F1207" s="350">
        <v>20506</v>
      </c>
      <c r="G1207" s="351">
        <v>71</v>
      </c>
      <c r="H1207" s="351">
        <v>4</v>
      </c>
      <c r="I1207" s="150">
        <f t="shared" si="64"/>
        <v>0</v>
      </c>
      <c r="J1207" s="150">
        <f t="shared" si="65"/>
        <v>0</v>
      </c>
      <c r="K1207" s="151">
        <v>0</v>
      </c>
      <c r="L1207" s="150">
        <f t="shared" si="66"/>
        <v>4</v>
      </c>
    </row>
    <row r="1208" spans="2:12" x14ac:dyDescent="0.25">
      <c r="B1208" s="149" t="str">
        <f t="shared" si="63"/>
        <v>6TEUBEN</v>
      </c>
      <c r="C1208" s="64" t="s">
        <v>1247</v>
      </c>
      <c r="D1208" s="64" t="s">
        <v>1248</v>
      </c>
      <c r="E1208" s="64" t="s">
        <v>520</v>
      </c>
      <c r="F1208" s="350">
        <v>15437</v>
      </c>
      <c r="G1208" s="351">
        <v>71</v>
      </c>
      <c r="H1208" s="351">
        <v>6</v>
      </c>
      <c r="I1208" s="150">
        <f t="shared" si="64"/>
        <v>0</v>
      </c>
      <c r="J1208" s="150">
        <f t="shared" si="65"/>
        <v>0</v>
      </c>
      <c r="K1208" s="151">
        <v>0</v>
      </c>
      <c r="L1208" s="150">
        <f t="shared" si="66"/>
        <v>6</v>
      </c>
    </row>
    <row r="1209" spans="2:12" x14ac:dyDescent="0.25">
      <c r="B1209" s="149" t="str">
        <f t="shared" si="63"/>
        <v>5THEVENAUX</v>
      </c>
      <c r="C1209" s="64" t="s">
        <v>1249</v>
      </c>
      <c r="D1209" s="64" t="s">
        <v>1250</v>
      </c>
      <c r="E1209" s="64" t="s">
        <v>523</v>
      </c>
      <c r="F1209" s="350">
        <v>24931</v>
      </c>
      <c r="G1209" s="351">
        <v>71</v>
      </c>
      <c r="H1209" s="351">
        <v>5</v>
      </c>
      <c r="I1209" s="150">
        <f t="shared" si="64"/>
        <v>0</v>
      </c>
      <c r="J1209" s="150">
        <f t="shared" si="65"/>
        <v>0</v>
      </c>
      <c r="K1209" s="151">
        <v>0</v>
      </c>
      <c r="L1209" s="150">
        <f t="shared" si="66"/>
        <v>5</v>
      </c>
    </row>
    <row r="1210" spans="2:12" x14ac:dyDescent="0.25">
      <c r="B1210" s="149" t="str">
        <f t="shared" si="63"/>
        <v>6THEVENEAU</v>
      </c>
      <c r="C1210" s="64" t="s">
        <v>1251</v>
      </c>
      <c r="D1210" s="64" t="s">
        <v>59</v>
      </c>
      <c r="E1210" s="64" t="s">
        <v>546</v>
      </c>
      <c r="F1210" s="350">
        <v>15283</v>
      </c>
      <c r="G1210" s="351">
        <v>71</v>
      </c>
      <c r="H1210" s="351">
        <v>6</v>
      </c>
      <c r="I1210" s="150">
        <f t="shared" si="64"/>
        <v>0</v>
      </c>
      <c r="J1210" s="150">
        <f t="shared" si="65"/>
        <v>0</v>
      </c>
      <c r="K1210" s="151">
        <v>0</v>
      </c>
      <c r="L1210" s="150">
        <f t="shared" si="66"/>
        <v>6</v>
      </c>
    </row>
    <row r="1211" spans="2:12" x14ac:dyDescent="0.25">
      <c r="B1211" s="149" t="str">
        <f t="shared" si="63"/>
        <v>5THEVENET</v>
      </c>
      <c r="C1211" s="64" t="s">
        <v>1252</v>
      </c>
      <c r="D1211" s="64" t="s">
        <v>61</v>
      </c>
      <c r="E1211" s="64" t="s">
        <v>518</v>
      </c>
      <c r="F1211" s="350">
        <v>23141</v>
      </c>
      <c r="G1211" s="351">
        <v>71</v>
      </c>
      <c r="H1211" s="351">
        <v>5</v>
      </c>
      <c r="I1211" s="150">
        <f t="shared" si="64"/>
        <v>0</v>
      </c>
      <c r="J1211" s="150">
        <f t="shared" si="65"/>
        <v>0</v>
      </c>
      <c r="K1211" s="151">
        <v>0</v>
      </c>
      <c r="L1211" s="150">
        <f t="shared" si="66"/>
        <v>5</v>
      </c>
    </row>
    <row r="1212" spans="2:12" x14ac:dyDescent="0.25">
      <c r="B1212" s="149" t="str">
        <f t="shared" si="63"/>
        <v>4THEVENET</v>
      </c>
      <c r="C1212" s="64" t="s">
        <v>1252</v>
      </c>
      <c r="D1212" s="64" t="s">
        <v>291</v>
      </c>
      <c r="E1212" s="64" t="s">
        <v>518</v>
      </c>
      <c r="F1212" s="350">
        <v>33981</v>
      </c>
      <c r="G1212" s="351">
        <v>71</v>
      </c>
      <c r="H1212" s="351">
        <v>4</v>
      </c>
      <c r="I1212" s="150">
        <f t="shared" si="64"/>
        <v>0</v>
      </c>
      <c r="J1212" s="150">
        <f t="shared" si="65"/>
        <v>0</v>
      </c>
      <c r="K1212" s="151">
        <v>0</v>
      </c>
      <c r="L1212" s="150">
        <f t="shared" si="66"/>
        <v>4</v>
      </c>
    </row>
    <row r="1213" spans="2:12" x14ac:dyDescent="0.25">
      <c r="B1213" s="149" t="str">
        <f t="shared" si="63"/>
        <v>4THIBAUDIN</v>
      </c>
      <c r="C1213" s="64" t="s">
        <v>1253</v>
      </c>
      <c r="D1213" s="64" t="s">
        <v>172</v>
      </c>
      <c r="E1213" s="64" t="s">
        <v>520</v>
      </c>
      <c r="F1213" s="350">
        <v>33781</v>
      </c>
      <c r="G1213" s="351">
        <v>71</v>
      </c>
      <c r="H1213" s="351">
        <v>4</v>
      </c>
      <c r="I1213" s="150">
        <f t="shared" si="64"/>
        <v>0</v>
      </c>
      <c r="J1213" s="150">
        <f t="shared" si="65"/>
        <v>0</v>
      </c>
      <c r="K1213" s="151">
        <v>0</v>
      </c>
      <c r="L1213" s="150">
        <f t="shared" si="66"/>
        <v>4</v>
      </c>
    </row>
    <row r="1214" spans="2:12" x14ac:dyDescent="0.25">
      <c r="B1214" s="149" t="str">
        <f t="shared" si="63"/>
        <v>2THIBERT</v>
      </c>
      <c r="C1214" s="64" t="s">
        <v>449</v>
      </c>
      <c r="D1214" s="64" t="s">
        <v>61</v>
      </c>
      <c r="E1214" s="64" t="s">
        <v>536</v>
      </c>
      <c r="F1214" s="350">
        <v>19615</v>
      </c>
      <c r="G1214" s="351">
        <v>71</v>
      </c>
      <c r="H1214" s="351">
        <v>2</v>
      </c>
      <c r="I1214" s="150">
        <f t="shared" si="64"/>
        <v>0</v>
      </c>
      <c r="J1214" s="150">
        <f t="shared" si="65"/>
        <v>0</v>
      </c>
      <c r="K1214" s="151">
        <v>0</v>
      </c>
      <c r="L1214" s="150">
        <f t="shared" si="66"/>
        <v>2</v>
      </c>
    </row>
    <row r="1215" spans="2:12" x14ac:dyDescent="0.25">
      <c r="B1215" s="149" t="str">
        <f t="shared" si="63"/>
        <v>6THIEBAULT</v>
      </c>
      <c r="C1215" s="64" t="s">
        <v>1254</v>
      </c>
      <c r="D1215" s="64" t="s">
        <v>209</v>
      </c>
      <c r="E1215" s="64" t="s">
        <v>526</v>
      </c>
      <c r="F1215" s="350">
        <v>19857</v>
      </c>
      <c r="G1215" s="351">
        <v>71</v>
      </c>
      <c r="H1215" s="351">
        <v>6</v>
      </c>
      <c r="I1215" s="150">
        <f t="shared" si="64"/>
        <v>0</v>
      </c>
      <c r="J1215" s="150">
        <f t="shared" si="65"/>
        <v>0</v>
      </c>
      <c r="K1215" s="151">
        <v>0</v>
      </c>
      <c r="L1215" s="150">
        <f t="shared" si="66"/>
        <v>6</v>
      </c>
    </row>
    <row r="1216" spans="2:12" x14ac:dyDescent="0.25">
      <c r="B1216" s="149" t="str">
        <f t="shared" si="63"/>
        <v>7THIEBAULT</v>
      </c>
      <c r="C1216" s="64" t="s">
        <v>1254</v>
      </c>
      <c r="D1216" s="64" t="s">
        <v>1255</v>
      </c>
      <c r="E1216" s="64" t="s">
        <v>526</v>
      </c>
      <c r="F1216" s="350">
        <v>19986</v>
      </c>
      <c r="G1216" s="351">
        <v>71</v>
      </c>
      <c r="H1216" s="351" t="s">
        <v>14</v>
      </c>
      <c r="I1216" s="150" t="str">
        <f t="shared" si="64"/>
        <v>F</v>
      </c>
      <c r="J1216" s="150">
        <f t="shared" si="65"/>
        <v>0</v>
      </c>
      <c r="K1216" s="151">
        <v>0</v>
      </c>
      <c r="L1216" s="150">
        <f t="shared" si="66"/>
        <v>7</v>
      </c>
    </row>
    <row r="1217" spans="2:12" x14ac:dyDescent="0.25">
      <c r="B1217" s="149" t="str">
        <f t="shared" si="63"/>
        <v>3THIERRY</v>
      </c>
      <c r="C1217" s="64" t="s">
        <v>1256</v>
      </c>
      <c r="D1217" s="64" t="s">
        <v>402</v>
      </c>
      <c r="E1217" s="64" t="s">
        <v>530</v>
      </c>
      <c r="F1217" s="350">
        <v>26171</v>
      </c>
      <c r="G1217" s="351">
        <v>71</v>
      </c>
      <c r="H1217" s="351">
        <v>3</v>
      </c>
      <c r="I1217" s="150">
        <f t="shared" si="64"/>
        <v>0</v>
      </c>
      <c r="J1217" s="150">
        <f t="shared" si="65"/>
        <v>0</v>
      </c>
      <c r="K1217" s="151">
        <v>0</v>
      </c>
      <c r="L1217" s="150">
        <f t="shared" si="66"/>
        <v>3</v>
      </c>
    </row>
    <row r="1218" spans="2:12" x14ac:dyDescent="0.25">
      <c r="B1218" s="149" t="str">
        <f t="shared" si="63"/>
        <v>2THIMON</v>
      </c>
      <c r="C1218" s="64" t="s">
        <v>1257</v>
      </c>
      <c r="D1218" s="64" t="s">
        <v>185</v>
      </c>
      <c r="E1218" s="64" t="s">
        <v>524</v>
      </c>
      <c r="F1218" s="350">
        <v>22336</v>
      </c>
      <c r="G1218" s="351">
        <v>71</v>
      </c>
      <c r="H1218" s="351">
        <v>2</v>
      </c>
      <c r="I1218" s="150">
        <f t="shared" si="64"/>
        <v>0</v>
      </c>
      <c r="J1218" s="150">
        <f t="shared" si="65"/>
        <v>0</v>
      </c>
      <c r="K1218" s="151">
        <v>0</v>
      </c>
      <c r="L1218" s="150">
        <f t="shared" si="66"/>
        <v>2</v>
      </c>
    </row>
    <row r="1219" spans="2:12" x14ac:dyDescent="0.25">
      <c r="B1219" s="149" t="str">
        <f t="shared" si="63"/>
        <v>3THIVELET</v>
      </c>
      <c r="C1219" s="64" t="s">
        <v>1258</v>
      </c>
      <c r="D1219" s="64" t="s">
        <v>33</v>
      </c>
      <c r="E1219" s="64" t="s">
        <v>542</v>
      </c>
      <c r="F1219" s="350">
        <v>18426</v>
      </c>
      <c r="G1219" s="351">
        <v>71</v>
      </c>
      <c r="H1219" s="351">
        <v>3</v>
      </c>
      <c r="I1219" s="150">
        <f t="shared" si="64"/>
        <v>0</v>
      </c>
      <c r="J1219" s="150">
        <f t="shared" si="65"/>
        <v>0</v>
      </c>
      <c r="K1219" s="151">
        <v>0</v>
      </c>
      <c r="L1219" s="150">
        <f t="shared" si="66"/>
        <v>3</v>
      </c>
    </row>
    <row r="1220" spans="2:12" x14ac:dyDescent="0.25">
      <c r="B1220" s="149" t="str">
        <f t="shared" si="63"/>
        <v>2THOBIEN</v>
      </c>
      <c r="C1220" s="64" t="s">
        <v>1259</v>
      </c>
      <c r="D1220" s="64" t="s">
        <v>61</v>
      </c>
      <c r="E1220" s="64" t="s">
        <v>524</v>
      </c>
      <c r="F1220" s="350">
        <v>21689</v>
      </c>
      <c r="G1220" s="351">
        <v>71</v>
      </c>
      <c r="H1220" s="351">
        <v>2</v>
      </c>
      <c r="I1220" s="150">
        <f t="shared" si="64"/>
        <v>0</v>
      </c>
      <c r="J1220" s="150">
        <f t="shared" si="65"/>
        <v>0</v>
      </c>
      <c r="K1220" s="151">
        <v>0</v>
      </c>
      <c r="L1220" s="150">
        <f t="shared" si="66"/>
        <v>2</v>
      </c>
    </row>
    <row r="1221" spans="2:12" x14ac:dyDescent="0.25">
      <c r="B1221" s="149" t="str">
        <f t="shared" si="63"/>
        <v>5TILLIER</v>
      </c>
      <c r="C1221" s="64" t="s">
        <v>1260</v>
      </c>
      <c r="D1221" s="64" t="s">
        <v>220</v>
      </c>
      <c r="E1221" s="64" t="s">
        <v>527</v>
      </c>
      <c r="F1221" s="350">
        <v>35677</v>
      </c>
      <c r="G1221" s="351">
        <v>71</v>
      </c>
      <c r="H1221" s="351">
        <v>5</v>
      </c>
      <c r="I1221" s="150">
        <f t="shared" si="64"/>
        <v>0</v>
      </c>
      <c r="J1221" s="150">
        <f t="shared" si="65"/>
        <v>0</v>
      </c>
      <c r="K1221" s="151">
        <v>0</v>
      </c>
      <c r="L1221" s="150">
        <f t="shared" si="66"/>
        <v>5</v>
      </c>
    </row>
    <row r="1222" spans="2:12" x14ac:dyDescent="0.25">
      <c r="B1222" s="149" t="str">
        <f t="shared" si="63"/>
        <v>5TISSOT</v>
      </c>
      <c r="C1222" s="64" t="s">
        <v>1261</v>
      </c>
      <c r="D1222" s="64" t="s">
        <v>113</v>
      </c>
      <c r="E1222" s="64" t="s">
        <v>529</v>
      </c>
      <c r="F1222" s="350">
        <v>18378</v>
      </c>
      <c r="G1222" s="351">
        <v>71</v>
      </c>
      <c r="H1222" s="351">
        <v>5</v>
      </c>
      <c r="I1222" s="150">
        <f t="shared" si="64"/>
        <v>0</v>
      </c>
      <c r="J1222" s="150">
        <f t="shared" si="65"/>
        <v>0</v>
      </c>
      <c r="K1222" s="151">
        <v>0</v>
      </c>
      <c r="L1222" s="150">
        <f t="shared" si="66"/>
        <v>5</v>
      </c>
    </row>
    <row r="1223" spans="2:12" x14ac:dyDescent="0.25">
      <c r="B1223" s="149" t="str">
        <f t="shared" si="63"/>
        <v>3TONNEAU</v>
      </c>
      <c r="C1223" s="64" t="s">
        <v>1262</v>
      </c>
      <c r="D1223" s="64" t="s">
        <v>202</v>
      </c>
      <c r="E1223" s="64" t="s">
        <v>529</v>
      </c>
      <c r="F1223" s="350">
        <v>20365</v>
      </c>
      <c r="G1223" s="351">
        <v>71</v>
      </c>
      <c r="H1223" s="351">
        <v>3</v>
      </c>
      <c r="I1223" s="150">
        <f t="shared" si="64"/>
        <v>0</v>
      </c>
      <c r="J1223" s="150">
        <f t="shared" si="65"/>
        <v>0</v>
      </c>
      <c r="K1223" s="151">
        <v>0</v>
      </c>
      <c r="L1223" s="150">
        <f t="shared" si="66"/>
        <v>3</v>
      </c>
    </row>
    <row r="1224" spans="2:12" x14ac:dyDescent="0.25">
      <c r="B1224" s="149" t="str">
        <f t="shared" si="63"/>
        <v>5TOULA</v>
      </c>
      <c r="C1224" s="64" t="s">
        <v>1263</v>
      </c>
      <c r="D1224" s="64" t="s">
        <v>1264</v>
      </c>
      <c r="E1224" s="64" t="s">
        <v>520</v>
      </c>
      <c r="F1224" s="350">
        <v>22920</v>
      </c>
      <c r="G1224" s="351">
        <v>71</v>
      </c>
      <c r="H1224" s="351">
        <v>5</v>
      </c>
      <c r="I1224" s="150">
        <f t="shared" si="64"/>
        <v>0</v>
      </c>
      <c r="J1224" s="150">
        <f t="shared" si="65"/>
        <v>0</v>
      </c>
      <c r="K1224" s="151">
        <v>0</v>
      </c>
      <c r="L1224" s="150">
        <f t="shared" si="66"/>
        <v>5</v>
      </c>
    </row>
    <row r="1225" spans="2:12" x14ac:dyDescent="0.25">
      <c r="B1225" s="149" t="str">
        <f t="shared" si="63"/>
        <v>7TRANCHANT</v>
      </c>
      <c r="C1225" s="64" t="s">
        <v>1265</v>
      </c>
      <c r="D1225" s="64" t="s">
        <v>628</v>
      </c>
      <c r="E1225" s="64" t="s">
        <v>516</v>
      </c>
      <c r="F1225" s="350">
        <v>22257</v>
      </c>
      <c r="G1225" s="351">
        <v>71</v>
      </c>
      <c r="H1225" s="351" t="s">
        <v>14</v>
      </c>
      <c r="I1225" s="150" t="str">
        <f t="shared" si="64"/>
        <v>F</v>
      </c>
      <c r="J1225" s="150">
        <f t="shared" si="65"/>
        <v>0</v>
      </c>
      <c r="K1225" s="151">
        <v>0</v>
      </c>
      <c r="L1225" s="150">
        <f t="shared" si="66"/>
        <v>7</v>
      </c>
    </row>
    <row r="1226" spans="2:12" x14ac:dyDescent="0.25">
      <c r="B1226" s="149" t="str">
        <f t="shared" si="63"/>
        <v>4TRANCHANT</v>
      </c>
      <c r="C1226" s="64" t="s">
        <v>1265</v>
      </c>
      <c r="D1226" s="64" t="s">
        <v>110</v>
      </c>
      <c r="E1226" s="64" t="s">
        <v>516</v>
      </c>
      <c r="F1226" s="350">
        <v>22199</v>
      </c>
      <c r="G1226" s="351">
        <v>71</v>
      </c>
      <c r="H1226" s="351">
        <v>4</v>
      </c>
      <c r="I1226" s="150">
        <f t="shared" si="64"/>
        <v>0</v>
      </c>
      <c r="J1226" s="150">
        <f t="shared" si="65"/>
        <v>0</v>
      </c>
      <c r="K1226" s="151">
        <v>0</v>
      </c>
      <c r="L1226" s="150">
        <f t="shared" si="66"/>
        <v>4</v>
      </c>
    </row>
    <row r="1227" spans="2:12" x14ac:dyDescent="0.25">
      <c r="B1227" s="149" t="str">
        <f t="shared" si="63"/>
        <v>3TREMEAUX</v>
      </c>
      <c r="C1227" s="64" t="s">
        <v>1266</v>
      </c>
      <c r="D1227" s="64" t="s">
        <v>138</v>
      </c>
      <c r="E1227" s="64" t="s">
        <v>516</v>
      </c>
      <c r="F1227" s="350">
        <v>23388</v>
      </c>
      <c r="G1227" s="351">
        <v>71</v>
      </c>
      <c r="H1227" s="351">
        <v>3</v>
      </c>
      <c r="I1227" s="150">
        <f t="shared" si="64"/>
        <v>0</v>
      </c>
      <c r="J1227" s="150">
        <f t="shared" si="65"/>
        <v>0</v>
      </c>
      <c r="K1227" s="151">
        <v>0</v>
      </c>
      <c r="L1227" s="150">
        <f t="shared" si="66"/>
        <v>3</v>
      </c>
    </row>
    <row r="1228" spans="2:12" x14ac:dyDescent="0.25">
      <c r="B1228" s="149" t="str">
        <f t="shared" si="63"/>
        <v>4TROLAT</v>
      </c>
      <c r="C1228" s="64" t="s">
        <v>1267</v>
      </c>
      <c r="D1228" s="64" t="s">
        <v>18</v>
      </c>
      <c r="E1228" s="64" t="s">
        <v>543</v>
      </c>
      <c r="F1228" s="350">
        <v>26032</v>
      </c>
      <c r="G1228" s="351">
        <v>71</v>
      </c>
      <c r="H1228" s="351">
        <v>4</v>
      </c>
      <c r="I1228" s="150">
        <f t="shared" si="64"/>
        <v>0</v>
      </c>
      <c r="J1228" s="150">
        <f t="shared" si="65"/>
        <v>0</v>
      </c>
      <c r="K1228" s="151">
        <v>0</v>
      </c>
      <c r="L1228" s="150">
        <f t="shared" si="66"/>
        <v>4</v>
      </c>
    </row>
    <row r="1229" spans="2:12" x14ac:dyDescent="0.25">
      <c r="B1229" s="149" t="str">
        <f t="shared" si="63"/>
        <v>7TROUILLET</v>
      </c>
      <c r="C1229" s="64" t="s">
        <v>1268</v>
      </c>
      <c r="D1229" s="64" t="s">
        <v>1199</v>
      </c>
      <c r="E1229" s="64" t="s">
        <v>516</v>
      </c>
      <c r="F1229" s="350">
        <v>19398</v>
      </c>
      <c r="G1229" s="351">
        <v>71</v>
      </c>
      <c r="H1229" s="351" t="s">
        <v>14</v>
      </c>
      <c r="I1229" s="150" t="str">
        <f t="shared" si="64"/>
        <v>F</v>
      </c>
      <c r="J1229" s="150">
        <f t="shared" si="65"/>
        <v>0</v>
      </c>
      <c r="K1229" s="151">
        <v>0</v>
      </c>
      <c r="L1229" s="150">
        <f t="shared" si="66"/>
        <v>7</v>
      </c>
    </row>
    <row r="1230" spans="2:12" x14ac:dyDescent="0.25">
      <c r="B1230" s="149" t="str">
        <f t="shared" si="63"/>
        <v>6TROUILLET</v>
      </c>
      <c r="C1230" s="64" t="s">
        <v>1268</v>
      </c>
      <c r="D1230" s="64" t="s">
        <v>759</v>
      </c>
      <c r="E1230" s="64" t="s">
        <v>516</v>
      </c>
      <c r="F1230" s="350">
        <v>16792</v>
      </c>
      <c r="G1230" s="351">
        <v>71</v>
      </c>
      <c r="H1230" s="351">
        <v>6</v>
      </c>
      <c r="I1230" s="150">
        <f t="shared" si="64"/>
        <v>0</v>
      </c>
      <c r="J1230" s="150">
        <f t="shared" si="65"/>
        <v>0</v>
      </c>
      <c r="K1230" s="151">
        <v>0</v>
      </c>
      <c r="L1230" s="150">
        <f t="shared" si="66"/>
        <v>6</v>
      </c>
    </row>
    <row r="1231" spans="2:12" x14ac:dyDescent="0.25">
      <c r="B1231" s="149" t="str">
        <f t="shared" si="63"/>
        <v>6URSULET</v>
      </c>
      <c r="C1231" s="64" t="s">
        <v>1269</v>
      </c>
      <c r="D1231" s="64" t="s">
        <v>1270</v>
      </c>
      <c r="E1231" s="64" t="s">
        <v>526</v>
      </c>
      <c r="F1231" s="350">
        <v>24677</v>
      </c>
      <c r="G1231" s="351">
        <v>71</v>
      </c>
      <c r="H1231" s="351">
        <v>6</v>
      </c>
      <c r="I1231" s="150">
        <f t="shared" si="64"/>
        <v>0</v>
      </c>
      <c r="J1231" s="150">
        <f t="shared" si="65"/>
        <v>0</v>
      </c>
      <c r="K1231" s="151">
        <v>0</v>
      </c>
      <c r="L1231" s="150">
        <f t="shared" si="66"/>
        <v>6</v>
      </c>
    </row>
    <row r="1232" spans="2:12" x14ac:dyDescent="0.25">
      <c r="B1232" s="149" t="str">
        <f t="shared" si="63"/>
        <v>4VACHER</v>
      </c>
      <c r="C1232" s="64" t="s">
        <v>282</v>
      </c>
      <c r="D1232" s="64" t="s">
        <v>61</v>
      </c>
      <c r="E1232" s="64" t="s">
        <v>538</v>
      </c>
      <c r="F1232" s="350">
        <v>21605</v>
      </c>
      <c r="G1232" s="351">
        <v>71</v>
      </c>
      <c r="H1232" s="351">
        <v>4</v>
      </c>
      <c r="I1232" s="150">
        <f t="shared" si="64"/>
        <v>0</v>
      </c>
      <c r="J1232" s="150">
        <f t="shared" si="65"/>
        <v>0</v>
      </c>
      <c r="K1232" s="151">
        <v>0</v>
      </c>
      <c r="L1232" s="150">
        <f t="shared" si="66"/>
        <v>4</v>
      </c>
    </row>
    <row r="1233" spans="2:12" x14ac:dyDescent="0.25">
      <c r="B1233" s="149" t="str">
        <f t="shared" ref="B1233:B1266" si="67">CONCATENATE(L1233,C1233)</f>
        <v>4VAILLER</v>
      </c>
      <c r="C1233" s="64" t="s">
        <v>1271</v>
      </c>
      <c r="D1233" s="64" t="s">
        <v>59</v>
      </c>
      <c r="E1233" s="64" t="s">
        <v>529</v>
      </c>
      <c r="F1233" s="350">
        <v>20889</v>
      </c>
      <c r="G1233" s="351">
        <v>71</v>
      </c>
      <c r="H1233" s="351">
        <v>4</v>
      </c>
      <c r="I1233" s="150">
        <f t="shared" ref="I1233:I1259" si="68">IF(H1233="F","F",0)</f>
        <v>0</v>
      </c>
      <c r="J1233" s="150">
        <f t="shared" ref="J1233:J1259" si="69">IF(H1233="M","M",0)</f>
        <v>0</v>
      </c>
      <c r="K1233" s="151">
        <v>0</v>
      </c>
      <c r="L1233" s="150">
        <f t="shared" ref="L1233:L1259" si="70">IF(H1233=1,2,IF(H1233="F",7,IF(H1233="M",7,H1233)))</f>
        <v>4</v>
      </c>
    </row>
    <row r="1234" spans="2:12" x14ac:dyDescent="0.25">
      <c r="B1234" s="149" t="str">
        <f t="shared" si="67"/>
        <v>5VALETTE</v>
      </c>
      <c r="C1234" s="64" t="s">
        <v>1272</v>
      </c>
      <c r="D1234" s="64" t="s">
        <v>171</v>
      </c>
      <c r="E1234" s="64" t="s">
        <v>520</v>
      </c>
      <c r="F1234" s="350">
        <v>24863</v>
      </c>
      <c r="G1234" s="351">
        <v>71</v>
      </c>
      <c r="H1234" s="351">
        <v>5</v>
      </c>
      <c r="I1234" s="150">
        <f t="shared" si="68"/>
        <v>0</v>
      </c>
      <c r="J1234" s="150">
        <f t="shared" si="69"/>
        <v>0</v>
      </c>
      <c r="K1234" s="151">
        <v>0</v>
      </c>
      <c r="L1234" s="150">
        <f t="shared" si="70"/>
        <v>5</v>
      </c>
    </row>
    <row r="1235" spans="2:12" x14ac:dyDescent="0.25">
      <c r="B1235" s="149" t="str">
        <f t="shared" si="67"/>
        <v>6VALLOT</v>
      </c>
      <c r="C1235" s="64" t="s">
        <v>1273</v>
      </c>
      <c r="D1235" s="64" t="s">
        <v>166</v>
      </c>
      <c r="E1235" s="64" t="s">
        <v>523</v>
      </c>
      <c r="F1235" s="350">
        <v>19245</v>
      </c>
      <c r="G1235" s="351">
        <v>71</v>
      </c>
      <c r="H1235" s="351">
        <v>6</v>
      </c>
      <c r="I1235" s="150">
        <f t="shared" si="68"/>
        <v>0</v>
      </c>
      <c r="J1235" s="150">
        <f t="shared" si="69"/>
        <v>0</v>
      </c>
      <c r="K1235" s="151">
        <v>0</v>
      </c>
      <c r="L1235" s="150">
        <f t="shared" si="70"/>
        <v>6</v>
      </c>
    </row>
    <row r="1236" spans="2:12" x14ac:dyDescent="0.25">
      <c r="B1236" s="149" t="str">
        <f t="shared" si="67"/>
        <v>6VALLOT</v>
      </c>
      <c r="C1236" s="64" t="s">
        <v>1273</v>
      </c>
      <c r="D1236" s="64" t="s">
        <v>166</v>
      </c>
      <c r="E1236" s="64" t="s">
        <v>531</v>
      </c>
      <c r="F1236" s="350">
        <v>16260</v>
      </c>
      <c r="G1236" s="351">
        <v>71</v>
      </c>
      <c r="H1236" s="351">
        <v>6</v>
      </c>
      <c r="I1236" s="150">
        <f t="shared" si="68"/>
        <v>0</v>
      </c>
      <c r="J1236" s="150">
        <f t="shared" si="69"/>
        <v>0</v>
      </c>
      <c r="K1236" s="151">
        <v>0</v>
      </c>
      <c r="L1236" s="150">
        <f t="shared" si="70"/>
        <v>6</v>
      </c>
    </row>
    <row r="1237" spans="2:12" x14ac:dyDescent="0.25">
      <c r="B1237" s="149" t="str">
        <f t="shared" si="67"/>
        <v>4VAN WONTERGHEN</v>
      </c>
      <c r="C1237" s="64" t="s">
        <v>1303</v>
      </c>
      <c r="D1237" s="64" t="s">
        <v>999</v>
      </c>
      <c r="E1237" s="64" t="s">
        <v>519</v>
      </c>
      <c r="F1237" s="350">
        <v>31947</v>
      </c>
      <c r="G1237" s="351">
        <v>71</v>
      </c>
      <c r="H1237" s="351">
        <v>4</v>
      </c>
      <c r="I1237" s="150">
        <f t="shared" si="68"/>
        <v>0</v>
      </c>
      <c r="J1237" s="150">
        <f t="shared" si="69"/>
        <v>0</v>
      </c>
      <c r="K1237" s="151">
        <v>0</v>
      </c>
      <c r="L1237" s="150">
        <f t="shared" si="70"/>
        <v>4</v>
      </c>
    </row>
    <row r="1238" spans="2:12" x14ac:dyDescent="0.25">
      <c r="B1238" s="149" t="str">
        <f t="shared" si="67"/>
        <v>2VANDROUX</v>
      </c>
      <c r="C1238" s="64" t="s">
        <v>1274</v>
      </c>
      <c r="D1238" s="64" t="s">
        <v>260</v>
      </c>
      <c r="E1238" s="64" t="s">
        <v>536</v>
      </c>
      <c r="F1238" s="350">
        <v>32841</v>
      </c>
      <c r="G1238" s="351">
        <v>71</v>
      </c>
      <c r="H1238" s="351">
        <v>2</v>
      </c>
      <c r="I1238" s="150">
        <f t="shared" si="68"/>
        <v>0</v>
      </c>
      <c r="J1238" s="150">
        <f t="shared" si="69"/>
        <v>0</v>
      </c>
      <c r="K1238" s="151">
        <v>0</v>
      </c>
      <c r="L1238" s="150">
        <f t="shared" si="70"/>
        <v>2</v>
      </c>
    </row>
    <row r="1239" spans="2:12" x14ac:dyDescent="0.25">
      <c r="B1239" s="149" t="str">
        <f t="shared" si="67"/>
        <v>6VASSOS</v>
      </c>
      <c r="C1239" s="64" t="s">
        <v>1275</v>
      </c>
      <c r="D1239" s="64" t="s">
        <v>26</v>
      </c>
      <c r="E1239" s="64" t="s">
        <v>521</v>
      </c>
      <c r="F1239" s="350">
        <v>22670</v>
      </c>
      <c r="G1239" s="351">
        <v>71</v>
      </c>
      <c r="H1239" s="351">
        <v>6</v>
      </c>
      <c r="I1239" s="150">
        <f t="shared" si="68"/>
        <v>0</v>
      </c>
      <c r="J1239" s="150">
        <f t="shared" si="69"/>
        <v>0</v>
      </c>
      <c r="K1239" s="151">
        <v>0</v>
      </c>
      <c r="L1239" s="150">
        <f t="shared" si="70"/>
        <v>6</v>
      </c>
    </row>
    <row r="1240" spans="2:12" x14ac:dyDescent="0.25">
      <c r="B1240" s="149" t="str">
        <f t="shared" si="67"/>
        <v>4VAUCHER</v>
      </c>
      <c r="C1240" s="64" t="s">
        <v>1276</v>
      </c>
      <c r="D1240" s="64" t="s">
        <v>256</v>
      </c>
      <c r="E1240" s="64" t="s">
        <v>520</v>
      </c>
      <c r="F1240" s="350">
        <v>23814</v>
      </c>
      <c r="G1240" s="351">
        <v>71</v>
      </c>
      <c r="H1240" s="351">
        <v>4</v>
      </c>
      <c r="I1240" s="150">
        <f t="shared" si="68"/>
        <v>0</v>
      </c>
      <c r="J1240" s="150">
        <f t="shared" si="69"/>
        <v>0</v>
      </c>
      <c r="K1240" s="151">
        <v>0</v>
      </c>
      <c r="L1240" s="150">
        <f t="shared" si="70"/>
        <v>4</v>
      </c>
    </row>
    <row r="1241" spans="2:12" x14ac:dyDescent="0.25">
      <c r="B1241" s="149" t="str">
        <f t="shared" si="67"/>
        <v>3VAURY</v>
      </c>
      <c r="C1241" s="64" t="s">
        <v>1277</v>
      </c>
      <c r="D1241" s="64" t="s">
        <v>18</v>
      </c>
      <c r="E1241" s="64" t="s">
        <v>530</v>
      </c>
      <c r="F1241" s="350">
        <v>22703</v>
      </c>
      <c r="G1241" s="351">
        <v>71</v>
      </c>
      <c r="H1241" s="351">
        <v>3</v>
      </c>
      <c r="I1241" s="150">
        <f t="shared" si="68"/>
        <v>0</v>
      </c>
      <c r="J1241" s="150">
        <f t="shared" si="69"/>
        <v>0</v>
      </c>
      <c r="K1241" s="151">
        <v>0</v>
      </c>
      <c r="L1241" s="150">
        <f t="shared" si="70"/>
        <v>3</v>
      </c>
    </row>
    <row r="1242" spans="2:12" x14ac:dyDescent="0.25">
      <c r="B1242" s="149" t="str">
        <f t="shared" si="67"/>
        <v>6VENANT</v>
      </c>
      <c r="C1242" s="64" t="s">
        <v>1490</v>
      </c>
      <c r="D1242" s="64" t="s">
        <v>138</v>
      </c>
      <c r="E1242" s="64" t="s">
        <v>520</v>
      </c>
      <c r="F1242" s="350">
        <v>18848</v>
      </c>
      <c r="G1242" s="351">
        <v>71</v>
      </c>
      <c r="H1242" s="351">
        <v>6</v>
      </c>
      <c r="I1242" s="150">
        <f t="shared" si="68"/>
        <v>0</v>
      </c>
      <c r="J1242" s="150">
        <f t="shared" si="69"/>
        <v>0</v>
      </c>
      <c r="K1242" s="151">
        <v>0</v>
      </c>
      <c r="L1242" s="150">
        <f t="shared" si="70"/>
        <v>6</v>
      </c>
    </row>
    <row r="1243" spans="2:12" x14ac:dyDescent="0.25">
      <c r="B1243" s="149" t="str">
        <f t="shared" si="67"/>
        <v>4VERDELET</v>
      </c>
      <c r="C1243" s="64" t="s">
        <v>1278</v>
      </c>
      <c r="D1243" s="64" t="s">
        <v>113</v>
      </c>
      <c r="E1243" s="64" t="s">
        <v>529</v>
      </c>
      <c r="F1243" s="350">
        <v>26183</v>
      </c>
      <c r="G1243" s="351">
        <v>71</v>
      </c>
      <c r="H1243" s="351">
        <v>4</v>
      </c>
      <c r="I1243" s="150">
        <f t="shared" si="68"/>
        <v>0</v>
      </c>
      <c r="J1243" s="150">
        <f t="shared" si="69"/>
        <v>0</v>
      </c>
      <c r="K1243" s="151">
        <v>0</v>
      </c>
      <c r="L1243" s="150">
        <f t="shared" si="70"/>
        <v>4</v>
      </c>
    </row>
    <row r="1244" spans="2:12" x14ac:dyDescent="0.25">
      <c r="B1244" s="149" t="str">
        <f t="shared" si="67"/>
        <v>6VERNE</v>
      </c>
      <c r="C1244" s="64" t="s">
        <v>1279</v>
      </c>
      <c r="D1244" s="64" t="s">
        <v>101</v>
      </c>
      <c r="E1244" s="64" t="s">
        <v>529</v>
      </c>
      <c r="F1244" s="350">
        <v>15599</v>
      </c>
      <c r="G1244" s="351">
        <v>71</v>
      </c>
      <c r="H1244" s="351">
        <v>6</v>
      </c>
      <c r="I1244" s="150">
        <f t="shared" si="68"/>
        <v>0</v>
      </c>
      <c r="J1244" s="150">
        <f t="shared" si="69"/>
        <v>0</v>
      </c>
      <c r="K1244" s="151">
        <v>0</v>
      </c>
      <c r="L1244" s="150">
        <f t="shared" si="70"/>
        <v>6</v>
      </c>
    </row>
    <row r="1245" spans="2:12" x14ac:dyDescent="0.25">
      <c r="B1245" s="149" t="str">
        <f t="shared" si="67"/>
        <v>3VERRIEN</v>
      </c>
      <c r="C1245" s="64" t="s">
        <v>1280</v>
      </c>
      <c r="D1245" s="64" t="s">
        <v>61</v>
      </c>
      <c r="E1245" s="64" t="s">
        <v>523</v>
      </c>
      <c r="F1245" s="350">
        <v>20012</v>
      </c>
      <c r="G1245" s="351">
        <v>71</v>
      </c>
      <c r="H1245" s="351">
        <v>3</v>
      </c>
      <c r="I1245" s="150">
        <f t="shared" si="68"/>
        <v>0</v>
      </c>
      <c r="J1245" s="150">
        <f t="shared" si="69"/>
        <v>0</v>
      </c>
      <c r="K1245" s="151">
        <v>0</v>
      </c>
      <c r="L1245" s="150">
        <f t="shared" si="70"/>
        <v>3</v>
      </c>
    </row>
    <row r="1246" spans="2:12" x14ac:dyDescent="0.25">
      <c r="B1246" s="149" t="str">
        <f t="shared" si="67"/>
        <v>2VERRIEN</v>
      </c>
      <c r="C1246" s="64" t="s">
        <v>1280</v>
      </c>
      <c r="D1246" s="64" t="s">
        <v>98</v>
      </c>
      <c r="E1246" s="64" t="s">
        <v>537</v>
      </c>
      <c r="F1246" s="350">
        <v>28199</v>
      </c>
      <c r="G1246" s="351">
        <v>71</v>
      </c>
      <c r="H1246" s="351">
        <v>1</v>
      </c>
      <c r="I1246" s="150">
        <f t="shared" si="68"/>
        <v>0</v>
      </c>
      <c r="J1246" s="150">
        <f t="shared" si="69"/>
        <v>0</v>
      </c>
      <c r="K1246" s="151">
        <v>0</v>
      </c>
      <c r="L1246" s="150">
        <f t="shared" si="70"/>
        <v>2</v>
      </c>
    </row>
    <row r="1247" spans="2:12" x14ac:dyDescent="0.25">
      <c r="B1247" s="149" t="str">
        <f t="shared" si="67"/>
        <v>5VINCENT</v>
      </c>
      <c r="C1247" s="64" t="s">
        <v>1281</v>
      </c>
      <c r="D1247" s="64" t="s">
        <v>166</v>
      </c>
      <c r="E1247" s="64" t="s">
        <v>523</v>
      </c>
      <c r="F1247" s="350">
        <v>16718</v>
      </c>
      <c r="G1247" s="351">
        <v>71</v>
      </c>
      <c r="H1247" s="351">
        <v>5</v>
      </c>
      <c r="I1247" s="150">
        <f t="shared" si="68"/>
        <v>0</v>
      </c>
      <c r="J1247" s="150">
        <f t="shared" si="69"/>
        <v>0</v>
      </c>
      <c r="K1247" s="151">
        <v>0</v>
      </c>
      <c r="L1247" s="150">
        <f t="shared" si="70"/>
        <v>5</v>
      </c>
    </row>
    <row r="1248" spans="2:12" x14ac:dyDescent="0.25">
      <c r="B1248" s="149" t="str">
        <f t="shared" si="67"/>
        <v>6VIRDIS</v>
      </c>
      <c r="C1248" s="64" t="s">
        <v>1282</v>
      </c>
      <c r="D1248" s="64" t="s">
        <v>289</v>
      </c>
      <c r="E1248" s="64" t="s">
        <v>520</v>
      </c>
      <c r="F1248" s="350">
        <v>12087</v>
      </c>
      <c r="G1248" s="351">
        <v>71</v>
      </c>
      <c r="H1248" s="351">
        <v>6</v>
      </c>
      <c r="I1248" s="150">
        <f t="shared" si="68"/>
        <v>0</v>
      </c>
      <c r="J1248" s="150">
        <f t="shared" si="69"/>
        <v>0</v>
      </c>
      <c r="K1248" s="151">
        <v>0</v>
      </c>
      <c r="L1248" s="150">
        <f t="shared" si="70"/>
        <v>6</v>
      </c>
    </row>
    <row r="1249" spans="2:12" x14ac:dyDescent="0.25">
      <c r="B1249" s="149" t="str">
        <f t="shared" si="67"/>
        <v>7VIT</v>
      </c>
      <c r="C1249" s="64" t="s">
        <v>1283</v>
      </c>
      <c r="D1249" s="64" t="s">
        <v>753</v>
      </c>
      <c r="E1249" s="64" t="s">
        <v>518</v>
      </c>
      <c r="F1249" s="350">
        <v>36807</v>
      </c>
      <c r="G1249" s="351">
        <v>71</v>
      </c>
      <c r="H1249" s="351" t="s">
        <v>4</v>
      </c>
      <c r="I1249" s="150">
        <f t="shared" si="68"/>
        <v>0</v>
      </c>
      <c r="J1249" s="150" t="str">
        <f t="shared" si="69"/>
        <v>M</v>
      </c>
      <c r="K1249" s="151">
        <v>0</v>
      </c>
      <c r="L1249" s="150">
        <f t="shared" si="70"/>
        <v>7</v>
      </c>
    </row>
    <row r="1250" spans="2:12" x14ac:dyDescent="0.25">
      <c r="B1250" s="149" t="str">
        <f t="shared" si="67"/>
        <v>3VIT</v>
      </c>
      <c r="C1250" s="64" t="s">
        <v>1283</v>
      </c>
      <c r="D1250" s="64" t="s">
        <v>18</v>
      </c>
      <c r="E1250" s="64" t="s">
        <v>518</v>
      </c>
      <c r="F1250" s="350">
        <v>24550</v>
      </c>
      <c r="G1250" s="351">
        <v>71</v>
      </c>
      <c r="H1250" s="351">
        <v>3</v>
      </c>
      <c r="I1250" s="150">
        <f t="shared" si="68"/>
        <v>0</v>
      </c>
      <c r="J1250" s="150">
        <f t="shared" si="69"/>
        <v>0</v>
      </c>
      <c r="K1250" s="151">
        <v>0</v>
      </c>
      <c r="L1250" s="150">
        <f t="shared" si="70"/>
        <v>3</v>
      </c>
    </row>
    <row r="1251" spans="2:12" x14ac:dyDescent="0.25">
      <c r="B1251" s="149" t="str">
        <f t="shared" si="67"/>
        <v>6VIVIER</v>
      </c>
      <c r="C1251" s="64" t="s">
        <v>1284</v>
      </c>
      <c r="D1251" s="64" t="s">
        <v>31</v>
      </c>
      <c r="E1251" s="64" t="s">
        <v>516</v>
      </c>
      <c r="F1251" s="350">
        <v>15303</v>
      </c>
      <c r="G1251" s="351">
        <v>71</v>
      </c>
      <c r="H1251" s="351">
        <v>6</v>
      </c>
      <c r="I1251" s="150">
        <f t="shared" si="68"/>
        <v>0</v>
      </c>
      <c r="J1251" s="150">
        <f t="shared" si="69"/>
        <v>0</v>
      </c>
      <c r="K1251" s="151">
        <v>0</v>
      </c>
      <c r="L1251" s="150">
        <f t="shared" si="70"/>
        <v>6</v>
      </c>
    </row>
    <row r="1252" spans="2:12" x14ac:dyDescent="0.25">
      <c r="B1252" s="149" t="str">
        <f t="shared" si="67"/>
        <v>6VOISIN</v>
      </c>
      <c r="C1252" s="64" t="s">
        <v>1285</v>
      </c>
      <c r="D1252" s="64" t="s">
        <v>95</v>
      </c>
      <c r="E1252" s="64" t="s">
        <v>519</v>
      </c>
      <c r="F1252" s="350">
        <v>17223</v>
      </c>
      <c r="G1252" s="351">
        <v>71</v>
      </c>
      <c r="H1252" s="351">
        <v>6</v>
      </c>
      <c r="I1252" s="150">
        <f t="shared" si="68"/>
        <v>0</v>
      </c>
      <c r="J1252" s="150">
        <f t="shared" si="69"/>
        <v>0</v>
      </c>
      <c r="K1252" s="151">
        <v>0</v>
      </c>
      <c r="L1252" s="150">
        <f t="shared" si="70"/>
        <v>6</v>
      </c>
    </row>
    <row r="1253" spans="2:12" x14ac:dyDescent="0.25">
      <c r="B1253" s="149" t="str">
        <f t="shared" si="67"/>
        <v>3VOUILLON</v>
      </c>
      <c r="C1253" s="64" t="s">
        <v>1286</v>
      </c>
      <c r="D1253" s="64" t="s">
        <v>166</v>
      </c>
      <c r="E1253" s="64" t="s">
        <v>524</v>
      </c>
      <c r="F1253" s="350">
        <v>21722</v>
      </c>
      <c r="G1253" s="351">
        <v>71</v>
      </c>
      <c r="H1253" s="351">
        <v>3</v>
      </c>
      <c r="I1253" s="150">
        <f t="shared" si="68"/>
        <v>0</v>
      </c>
      <c r="J1253" s="150">
        <f t="shared" si="69"/>
        <v>0</v>
      </c>
      <c r="K1253" s="151">
        <v>0</v>
      </c>
      <c r="L1253" s="150">
        <f t="shared" si="70"/>
        <v>3</v>
      </c>
    </row>
    <row r="1254" spans="2:12" x14ac:dyDescent="0.25">
      <c r="B1254" s="149" t="str">
        <f t="shared" si="67"/>
        <v>4VOUILLON</v>
      </c>
      <c r="C1254" s="64" t="s">
        <v>1286</v>
      </c>
      <c r="D1254" s="64" t="s">
        <v>139</v>
      </c>
      <c r="E1254" s="64" t="s">
        <v>529</v>
      </c>
      <c r="F1254" s="350">
        <v>20972</v>
      </c>
      <c r="G1254" s="351">
        <v>71</v>
      </c>
      <c r="H1254" s="351">
        <v>4</v>
      </c>
      <c r="I1254" s="150">
        <f t="shared" si="68"/>
        <v>0</v>
      </c>
      <c r="J1254" s="150">
        <f t="shared" si="69"/>
        <v>0</v>
      </c>
      <c r="K1254" s="151">
        <v>0</v>
      </c>
      <c r="L1254" s="150">
        <f t="shared" si="70"/>
        <v>4</v>
      </c>
    </row>
    <row r="1255" spans="2:12" x14ac:dyDescent="0.25">
      <c r="B1255" s="149" t="str">
        <f t="shared" si="67"/>
        <v>3VOUILLON</v>
      </c>
      <c r="C1255" s="64" t="s">
        <v>1286</v>
      </c>
      <c r="D1255" s="64" t="s">
        <v>98</v>
      </c>
      <c r="E1255" s="64" t="s">
        <v>524</v>
      </c>
      <c r="F1255" s="350">
        <v>30270</v>
      </c>
      <c r="G1255" s="351">
        <v>71</v>
      </c>
      <c r="H1255" s="351">
        <v>3</v>
      </c>
      <c r="I1255" s="150">
        <f t="shared" si="68"/>
        <v>0</v>
      </c>
      <c r="J1255" s="150">
        <f t="shared" si="69"/>
        <v>0</v>
      </c>
      <c r="K1255" s="151">
        <v>0</v>
      </c>
      <c r="L1255" s="150">
        <f t="shared" si="70"/>
        <v>3</v>
      </c>
    </row>
    <row r="1256" spans="2:12" x14ac:dyDescent="0.25">
      <c r="B1256" s="149" t="str">
        <f t="shared" si="67"/>
        <v>6WURTH</v>
      </c>
      <c r="C1256" s="64" t="s">
        <v>1287</v>
      </c>
      <c r="D1256" s="64" t="s">
        <v>85</v>
      </c>
      <c r="E1256" s="64" t="s">
        <v>526</v>
      </c>
      <c r="F1256" s="350">
        <v>17601</v>
      </c>
      <c r="G1256" s="351">
        <v>71</v>
      </c>
      <c r="H1256" s="351">
        <v>6</v>
      </c>
      <c r="I1256" s="150">
        <f t="shared" si="68"/>
        <v>0</v>
      </c>
      <c r="J1256" s="150">
        <f t="shared" si="69"/>
        <v>0</v>
      </c>
      <c r="K1256" s="151">
        <v>0</v>
      </c>
      <c r="L1256" s="150">
        <f t="shared" si="70"/>
        <v>6</v>
      </c>
    </row>
    <row r="1257" spans="2:12" x14ac:dyDescent="0.25">
      <c r="B1257" s="149" t="str">
        <f t="shared" si="67"/>
        <v>7ZACCHIA</v>
      </c>
      <c r="C1257" s="64" t="s">
        <v>1288</v>
      </c>
      <c r="D1257" s="64" t="s">
        <v>1289</v>
      </c>
      <c r="E1257" s="64" t="s">
        <v>526</v>
      </c>
      <c r="F1257" s="350">
        <v>26347</v>
      </c>
      <c r="G1257" s="351">
        <v>71</v>
      </c>
      <c r="H1257" s="351" t="s">
        <v>14</v>
      </c>
      <c r="I1257" s="150" t="str">
        <f t="shared" si="68"/>
        <v>F</v>
      </c>
      <c r="J1257" s="150">
        <f t="shared" si="69"/>
        <v>0</v>
      </c>
      <c r="K1257" s="151">
        <v>0</v>
      </c>
      <c r="L1257" s="150">
        <f t="shared" si="70"/>
        <v>7</v>
      </c>
    </row>
    <row r="1258" spans="2:12" x14ac:dyDescent="0.25">
      <c r="B1258" s="149" t="str">
        <f t="shared" si="67"/>
        <v>6ZACCHIA</v>
      </c>
      <c r="C1258" s="64" t="s">
        <v>1288</v>
      </c>
      <c r="D1258" s="64" t="s">
        <v>564</v>
      </c>
      <c r="E1258" s="64" t="s">
        <v>526</v>
      </c>
      <c r="F1258" s="350">
        <v>36099</v>
      </c>
      <c r="G1258" s="351">
        <v>71</v>
      </c>
      <c r="H1258" s="64">
        <v>6</v>
      </c>
      <c r="I1258" s="150">
        <f t="shared" si="68"/>
        <v>0</v>
      </c>
      <c r="J1258" s="150">
        <f t="shared" si="69"/>
        <v>0</v>
      </c>
      <c r="K1258" s="151">
        <v>0</v>
      </c>
      <c r="L1258" s="150">
        <f t="shared" si="70"/>
        <v>6</v>
      </c>
    </row>
    <row r="1259" spans="2:12" x14ac:dyDescent="0.25">
      <c r="B1259" s="149" t="str">
        <f t="shared" si="67"/>
        <v>5ZACCHIA</v>
      </c>
      <c r="C1259" s="64" t="s">
        <v>1288</v>
      </c>
      <c r="D1259" s="64" t="s">
        <v>426</v>
      </c>
      <c r="E1259" s="64" t="s">
        <v>523</v>
      </c>
      <c r="F1259" s="350">
        <v>23992</v>
      </c>
      <c r="G1259" s="351">
        <v>71</v>
      </c>
      <c r="H1259" s="64">
        <v>5</v>
      </c>
      <c r="I1259" s="150">
        <f t="shared" si="68"/>
        <v>0</v>
      </c>
      <c r="J1259" s="150">
        <f t="shared" si="69"/>
        <v>0</v>
      </c>
      <c r="K1259" s="151">
        <v>0</v>
      </c>
      <c r="L1259" s="150">
        <f t="shared" si="70"/>
        <v>5</v>
      </c>
    </row>
    <row r="1260" spans="2:12" x14ac:dyDescent="0.25">
      <c r="B1260" s="149" t="str">
        <f t="shared" si="67"/>
        <v>3ZANONE</v>
      </c>
      <c r="C1260" s="149" t="s">
        <v>1326</v>
      </c>
      <c r="D1260" s="149" t="s">
        <v>1290</v>
      </c>
      <c r="E1260" s="149" t="s">
        <v>520</v>
      </c>
      <c r="F1260" s="184">
        <v>34661</v>
      </c>
      <c r="G1260" s="351">
        <v>71</v>
      </c>
      <c r="H1260" s="149">
        <v>3</v>
      </c>
      <c r="I1260" s="150">
        <f t="shared" ref="I1260:I1266" si="71">IF(H1260="F","F",0)</f>
        <v>0</v>
      </c>
      <c r="J1260" s="150">
        <f t="shared" ref="J1260:J1266" si="72">IF(H1260="M","M",0)</f>
        <v>0</v>
      </c>
      <c r="K1260" s="151">
        <v>0</v>
      </c>
      <c r="L1260" s="150">
        <f t="shared" ref="L1260:L1266" si="73">IF(H1260=1,2,IF(H1260="F",7,IF(H1260="M",7,H1260)))</f>
        <v>3</v>
      </c>
    </row>
    <row r="1261" spans="2:12" x14ac:dyDescent="0.25">
      <c r="B1261" s="149" t="str">
        <f t="shared" si="67"/>
        <v>3ZENUCH</v>
      </c>
      <c r="C1261" s="149" t="s">
        <v>1291</v>
      </c>
      <c r="D1261" s="149" t="s">
        <v>1292</v>
      </c>
      <c r="E1261" s="149" t="s">
        <v>534</v>
      </c>
      <c r="F1261" s="184">
        <v>33104</v>
      </c>
      <c r="G1261" s="351">
        <v>71</v>
      </c>
      <c r="H1261" s="149">
        <v>3</v>
      </c>
      <c r="I1261" s="150">
        <f t="shared" si="71"/>
        <v>0</v>
      </c>
      <c r="J1261" s="150">
        <f t="shared" si="72"/>
        <v>0</v>
      </c>
      <c r="K1261" s="151">
        <v>0</v>
      </c>
      <c r="L1261" s="150">
        <f t="shared" si="73"/>
        <v>3</v>
      </c>
    </row>
    <row r="1262" spans="2:12" x14ac:dyDescent="0.25">
      <c r="B1262" s="149" t="str">
        <f t="shared" si="67"/>
        <v>6ZOCCOLANTE</v>
      </c>
      <c r="C1262" s="149" t="s">
        <v>1293</v>
      </c>
      <c r="D1262" s="149" t="s">
        <v>213</v>
      </c>
      <c r="E1262" s="149" t="s">
        <v>516</v>
      </c>
      <c r="F1262" s="184">
        <v>19854</v>
      </c>
      <c r="G1262" s="351">
        <v>71</v>
      </c>
      <c r="H1262" s="149">
        <v>6</v>
      </c>
      <c r="I1262" s="150">
        <f t="shared" si="71"/>
        <v>0</v>
      </c>
      <c r="J1262" s="150">
        <f t="shared" si="72"/>
        <v>0</v>
      </c>
      <c r="K1262" s="151">
        <v>0</v>
      </c>
      <c r="L1262" s="150">
        <f t="shared" si="73"/>
        <v>6</v>
      </c>
    </row>
    <row r="1263" spans="2:12" x14ac:dyDescent="0.25">
      <c r="B1263" s="149" t="str">
        <f t="shared" si="67"/>
        <v>2ZOCCOLANTE</v>
      </c>
      <c r="C1263" s="149" t="s">
        <v>1293</v>
      </c>
      <c r="D1263" s="149" t="s">
        <v>171</v>
      </c>
      <c r="E1263" s="149" t="s">
        <v>516</v>
      </c>
      <c r="F1263" s="184">
        <v>29187</v>
      </c>
      <c r="G1263" s="351">
        <v>71</v>
      </c>
      <c r="H1263" s="149">
        <v>2</v>
      </c>
      <c r="I1263" s="150">
        <f t="shared" si="71"/>
        <v>0</v>
      </c>
      <c r="J1263" s="150">
        <f t="shared" si="72"/>
        <v>0</v>
      </c>
      <c r="K1263" s="151">
        <v>0</v>
      </c>
      <c r="L1263" s="150">
        <f t="shared" si="73"/>
        <v>2</v>
      </c>
    </row>
    <row r="1264" spans="2:12" x14ac:dyDescent="0.25">
      <c r="B1264" s="149" t="str">
        <f t="shared" si="67"/>
        <v>2ZOCCOLANTE</v>
      </c>
      <c r="C1264" s="149" t="s">
        <v>1293</v>
      </c>
      <c r="D1264" s="149" t="s">
        <v>98</v>
      </c>
      <c r="E1264" s="149" t="s">
        <v>516</v>
      </c>
      <c r="F1264" s="184">
        <v>30306</v>
      </c>
      <c r="G1264" s="351">
        <v>71</v>
      </c>
      <c r="H1264" s="149">
        <v>2</v>
      </c>
      <c r="I1264" s="150">
        <f t="shared" si="71"/>
        <v>0</v>
      </c>
      <c r="J1264" s="150">
        <f t="shared" si="72"/>
        <v>0</v>
      </c>
      <c r="K1264" s="151">
        <v>0</v>
      </c>
      <c r="L1264" s="150">
        <f t="shared" si="73"/>
        <v>2</v>
      </c>
    </row>
    <row r="1265" spans="2:12" x14ac:dyDescent="0.25">
      <c r="B1265" s="149" t="str">
        <f t="shared" si="67"/>
        <v>2ZORTEA</v>
      </c>
      <c r="C1265" s="149" t="s">
        <v>1557</v>
      </c>
      <c r="D1265" s="149" t="s">
        <v>841</v>
      </c>
      <c r="E1265" s="149" t="s">
        <v>537</v>
      </c>
      <c r="F1265" s="184">
        <v>23485</v>
      </c>
      <c r="G1265" s="351">
        <v>71</v>
      </c>
      <c r="H1265" s="149">
        <v>2</v>
      </c>
      <c r="I1265" s="150">
        <f t="shared" si="71"/>
        <v>0</v>
      </c>
      <c r="J1265" s="150">
        <f t="shared" si="72"/>
        <v>0</v>
      </c>
      <c r="K1265" s="151">
        <v>0</v>
      </c>
      <c r="L1265" s="150">
        <f t="shared" si="73"/>
        <v>2</v>
      </c>
    </row>
    <row r="1266" spans="2:12" x14ac:dyDescent="0.25">
      <c r="B1266" s="149" t="str">
        <f t="shared" si="67"/>
        <v>4ZUCCALLI</v>
      </c>
      <c r="C1266" s="149" t="s">
        <v>1558</v>
      </c>
      <c r="D1266" s="149" t="s">
        <v>33</v>
      </c>
      <c r="E1266" s="149" t="s">
        <v>529</v>
      </c>
      <c r="F1266" s="184">
        <v>21947</v>
      </c>
      <c r="G1266" s="351">
        <v>71</v>
      </c>
      <c r="H1266" s="149">
        <v>4</v>
      </c>
      <c r="I1266" s="150">
        <f t="shared" si="71"/>
        <v>0</v>
      </c>
      <c r="J1266" s="150">
        <f t="shared" si="72"/>
        <v>0</v>
      </c>
      <c r="K1266" s="151">
        <v>0</v>
      </c>
      <c r="L1266" s="150">
        <f t="shared" si="73"/>
        <v>4</v>
      </c>
    </row>
  </sheetData>
  <sheetProtection selectLockedCells="1" selectUnlockedCells="1"/>
  <autoFilter ref="B2:M1259"/>
  <mergeCells count="1">
    <mergeCell ref="F1:F2"/>
  </mergeCells>
  <conditionalFormatting sqref="B1:B1048576">
    <cfRule type="duplicateValues" dxfId="110" priority="3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1"/>
  <sheetViews>
    <sheetView zoomScale="115" zoomScaleNormal="115" workbookViewId="0">
      <selection activeCell="B12" sqref="B12:B18"/>
    </sheetView>
  </sheetViews>
  <sheetFormatPr baseColWidth="10" defaultRowHeight="14.25" x14ac:dyDescent="0.2"/>
  <cols>
    <col min="1" max="1" width="21.28515625" style="157" customWidth="1"/>
    <col min="2" max="2" width="17.85546875" style="158" customWidth="1"/>
    <col min="3" max="3" width="21.5703125" style="157" customWidth="1"/>
    <col min="4" max="16384" width="11.42578125" style="157"/>
  </cols>
  <sheetData>
    <row r="2" spans="1:3" x14ac:dyDescent="0.2">
      <c r="A2" s="149" t="s">
        <v>1308</v>
      </c>
      <c r="B2" s="382" t="s">
        <v>1559</v>
      </c>
      <c r="C2" s="382"/>
    </row>
    <row r="3" spans="1:3" x14ac:dyDescent="0.2">
      <c r="A3" s="149"/>
    </row>
    <row r="4" spans="1:3" x14ac:dyDescent="0.2">
      <c r="A4" s="149" t="s">
        <v>1309</v>
      </c>
      <c r="B4" s="382" t="s">
        <v>1569</v>
      </c>
      <c r="C4" s="382"/>
    </row>
    <row r="5" spans="1:3" x14ac:dyDescent="0.2">
      <c r="A5" s="149"/>
    </row>
    <row r="6" spans="1:3" x14ac:dyDescent="0.2">
      <c r="A6" s="149" t="s">
        <v>1310</v>
      </c>
      <c r="B6" s="349" t="s">
        <v>1560</v>
      </c>
      <c r="C6" s="159"/>
    </row>
    <row r="7" spans="1:3" x14ac:dyDescent="0.2">
      <c r="A7" s="149"/>
    </row>
    <row r="8" spans="1:3" x14ac:dyDescent="0.2">
      <c r="A8" s="149" t="s">
        <v>1312</v>
      </c>
      <c r="B8" s="160"/>
      <c r="C8" s="174" t="s">
        <v>1327</v>
      </c>
    </row>
    <row r="9" spans="1:3" x14ac:dyDescent="0.2">
      <c r="B9" s="161"/>
      <c r="C9" s="162"/>
    </row>
    <row r="10" spans="1:3" ht="15" thickBot="1" x14ac:dyDescent="0.25"/>
    <row r="11" spans="1:3" x14ac:dyDescent="0.2">
      <c r="A11" s="163" t="s">
        <v>1311</v>
      </c>
      <c r="B11" s="164" t="s">
        <v>1317</v>
      </c>
      <c r="C11" s="165" t="s">
        <v>1318</v>
      </c>
    </row>
    <row r="12" spans="1:3" ht="24" customHeight="1" x14ac:dyDescent="0.2">
      <c r="A12" s="166" t="s">
        <v>1313</v>
      </c>
      <c r="B12" s="167"/>
      <c r="C12" s="176">
        <f>B12*$B$8</f>
        <v>0</v>
      </c>
    </row>
    <row r="13" spans="1:3" ht="24" customHeight="1" x14ac:dyDescent="0.2">
      <c r="A13" s="168" t="s">
        <v>52</v>
      </c>
      <c r="B13" s="169"/>
      <c r="C13" s="170">
        <f t="shared" ref="C13:C18" si="0">B13*$B$8</f>
        <v>0</v>
      </c>
    </row>
    <row r="14" spans="1:3" ht="24" customHeight="1" x14ac:dyDescent="0.2">
      <c r="A14" s="168" t="s">
        <v>1314</v>
      </c>
      <c r="B14" s="169"/>
      <c r="C14" s="170">
        <f t="shared" si="0"/>
        <v>0</v>
      </c>
    </row>
    <row r="15" spans="1:3" ht="24" customHeight="1" x14ac:dyDescent="0.2">
      <c r="A15" s="168" t="s">
        <v>1315</v>
      </c>
      <c r="B15" s="169"/>
      <c r="C15" s="170">
        <f t="shared" si="0"/>
        <v>0</v>
      </c>
    </row>
    <row r="16" spans="1:3" ht="24" customHeight="1" x14ac:dyDescent="0.2">
      <c r="A16" s="168" t="s">
        <v>1316</v>
      </c>
      <c r="B16" s="169"/>
      <c r="C16" s="170">
        <f t="shared" si="0"/>
        <v>0</v>
      </c>
    </row>
    <row r="17" spans="1:3" ht="24" customHeight="1" x14ac:dyDescent="0.2">
      <c r="A17" s="168" t="s">
        <v>509</v>
      </c>
      <c r="B17" s="169"/>
      <c r="C17" s="170">
        <f t="shared" si="0"/>
        <v>0</v>
      </c>
    </row>
    <row r="18" spans="1:3" ht="24" customHeight="1" thickBot="1" x14ac:dyDescent="0.25">
      <c r="A18" s="171" t="s">
        <v>510</v>
      </c>
      <c r="B18" s="172"/>
      <c r="C18" s="173">
        <f t="shared" si="0"/>
        <v>0</v>
      </c>
    </row>
    <row r="21" spans="1:3" ht="21" customHeight="1" x14ac:dyDescent="0.2"/>
  </sheetData>
  <mergeCells count="2">
    <mergeCell ref="B4:C4"/>
    <mergeCell ref="B2:C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8"/>
  <sheetViews>
    <sheetView topLeftCell="B1" workbookViewId="0">
      <pane ySplit="6" topLeftCell="A7" activePane="bottomLeft" state="frozen"/>
      <selection activeCell="B1" sqref="B1"/>
      <selection pane="bottomLeft" activeCell="H11" sqref="H11"/>
    </sheetView>
  </sheetViews>
  <sheetFormatPr baseColWidth="10" defaultRowHeight="12.75" x14ac:dyDescent="0.25"/>
  <cols>
    <col min="1" max="1" width="11.42578125" style="103" hidden="1" customWidth="1"/>
    <col min="2" max="2" width="9" style="103" customWidth="1"/>
    <col min="3" max="4" width="22.28515625" style="103" customWidth="1"/>
    <col min="5" max="5" width="29.140625" style="103" customWidth="1"/>
    <col min="6" max="6" width="6.5703125" style="103" customWidth="1"/>
    <col min="7" max="12" width="2.7109375" style="103" customWidth="1"/>
    <col min="13" max="13" width="4.28515625" style="103" customWidth="1"/>
    <col min="14" max="14" width="18.42578125" style="103" customWidth="1"/>
    <col min="15" max="15" width="11.42578125" style="103" customWidth="1"/>
    <col min="16" max="16" width="2.7109375" style="103" customWidth="1"/>
    <col min="17" max="17" width="9.7109375" style="103" customWidth="1"/>
    <col min="18" max="18" width="2.7109375" style="103" customWidth="1"/>
    <col min="19" max="19" width="13.7109375" style="103" customWidth="1"/>
    <col min="20" max="34" width="2.7109375" style="103" customWidth="1"/>
    <col min="35" max="44" width="2.7109375" style="103" hidden="1" customWidth="1"/>
    <col min="45" max="45" width="11.42578125" style="103"/>
    <col min="46" max="46" width="15.85546875" style="103" customWidth="1"/>
    <col min="47" max="47" width="22.42578125" style="103" customWidth="1"/>
    <col min="48" max="16384" width="11.42578125" style="103"/>
  </cols>
  <sheetData>
    <row r="1" spans="1:48" ht="26.25" customHeight="1" thickTop="1" thickBot="1" x14ac:dyDescent="0.3">
      <c r="A1" s="383" t="str">
        <f>Entete!B2</f>
        <v>CYCLO SAN MARTINOIS</v>
      </c>
      <c r="B1" s="384"/>
      <c r="C1" s="384"/>
      <c r="D1" s="384"/>
      <c r="E1" s="384"/>
      <c r="F1" s="384"/>
      <c r="G1" s="384"/>
      <c r="H1" s="384"/>
      <c r="I1" s="384"/>
      <c r="J1" s="384"/>
      <c r="N1" s="178" t="s">
        <v>1328</v>
      </c>
      <c r="O1" s="179">
        <f>Entete!B12</f>
        <v>0</v>
      </c>
    </row>
    <row r="2" spans="1:48" ht="8.25" customHeight="1" thickTop="1" thickBot="1" x14ac:dyDescent="0.3">
      <c r="F2" s="402" t="s">
        <v>1330</v>
      </c>
      <c r="G2" s="403"/>
      <c r="H2" s="403"/>
      <c r="I2" s="403"/>
      <c r="J2" s="404"/>
      <c r="O2" s="177"/>
    </row>
    <row r="3" spans="1:48" ht="21.75" thickTop="1" thickBot="1" x14ac:dyDescent="0.3">
      <c r="A3" s="143"/>
      <c r="B3" s="130"/>
      <c r="C3" s="401" t="str">
        <f>Entete!B4</f>
        <v>TOUTENANT - GENERAL</v>
      </c>
      <c r="D3" s="401"/>
      <c r="E3" s="230" t="str">
        <f>Entete!B6</f>
        <v>23 JUIN 2013</v>
      </c>
      <c r="F3" s="405"/>
      <c r="G3" s="406"/>
      <c r="H3" s="406"/>
      <c r="I3" s="406"/>
      <c r="J3" s="407"/>
      <c r="K3" s="16"/>
      <c r="L3" s="16"/>
      <c r="M3" s="16"/>
      <c r="N3" s="178" t="s">
        <v>1329</v>
      </c>
      <c r="O3" s="180">
        <f>Entete!C12</f>
        <v>0</v>
      </c>
    </row>
    <row r="4" spans="1:48" ht="10.5" customHeight="1" thickTop="1" x14ac:dyDescent="0.25"/>
    <row r="5" spans="1:48" s="126" customFormat="1" ht="15" customHeight="1" x14ac:dyDescent="0.25">
      <c r="B5" s="385" t="s">
        <v>507</v>
      </c>
      <c r="C5" s="387" t="s">
        <v>295</v>
      </c>
      <c r="D5" s="389" t="s">
        <v>8</v>
      </c>
      <c r="E5" s="391" t="s">
        <v>0</v>
      </c>
      <c r="F5" s="393" t="s">
        <v>9</v>
      </c>
      <c r="G5" s="395" t="s">
        <v>513</v>
      </c>
      <c r="H5" s="396"/>
      <c r="I5" s="396"/>
      <c r="J5" s="397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7"/>
      <c r="AA5" s="87"/>
      <c r="AB5" s="87"/>
      <c r="AC5" s="87"/>
      <c r="AD5" s="87"/>
      <c r="AE5" s="87"/>
      <c r="AF5" s="87"/>
      <c r="AG5" s="87"/>
      <c r="AH5" s="87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8"/>
      <c r="AT5" s="91"/>
      <c r="AU5" s="89"/>
      <c r="AV5" s="90"/>
    </row>
    <row r="6" spans="1:48" s="126" customFormat="1" ht="11.25" customHeight="1" x14ac:dyDescent="0.25">
      <c r="B6" s="386"/>
      <c r="C6" s="388"/>
      <c r="D6" s="390"/>
      <c r="E6" s="392"/>
      <c r="F6" s="394"/>
      <c r="G6" s="398"/>
      <c r="H6" s="399"/>
      <c r="I6" s="399"/>
      <c r="J6" s="400"/>
      <c r="K6" s="125"/>
      <c r="L6" s="125"/>
      <c r="O6" s="84"/>
      <c r="P6" s="84"/>
      <c r="Q6" s="84"/>
      <c r="R6" s="125"/>
      <c r="S6" s="125"/>
      <c r="T6" s="125"/>
      <c r="U6" s="84"/>
      <c r="V6" s="125"/>
      <c r="W6" s="84"/>
      <c r="X6" s="84"/>
      <c r="Y6" s="84"/>
      <c r="Z6" s="92"/>
      <c r="AA6" s="85"/>
      <c r="AB6" s="85"/>
      <c r="AC6" s="85"/>
      <c r="AD6" s="85"/>
      <c r="AE6" s="85"/>
      <c r="AF6" s="85"/>
      <c r="AG6" s="85"/>
      <c r="AH6" s="85"/>
      <c r="AI6" s="93"/>
      <c r="AJ6" s="85"/>
      <c r="AK6" s="85"/>
      <c r="AL6" s="85"/>
      <c r="AM6" s="85"/>
      <c r="AN6" s="85"/>
      <c r="AO6" s="85"/>
      <c r="AP6" s="85"/>
      <c r="AQ6" s="85"/>
      <c r="AR6" s="85"/>
      <c r="AS6" s="88"/>
      <c r="AT6" s="91"/>
      <c r="AU6" s="89"/>
      <c r="AV6" s="90"/>
    </row>
    <row r="7" spans="1:48" s="64" customFormat="1" ht="15" customHeight="1" x14ac:dyDescent="0.25">
      <c r="A7" s="64" t="str">
        <f>CONCATENATE(2,C7)</f>
        <v>2LANDRE</v>
      </c>
      <c r="B7" s="356">
        <v>101</v>
      </c>
      <c r="C7" s="156" t="s">
        <v>1323</v>
      </c>
      <c r="D7" s="114" t="str">
        <f>VLOOKUP(A7,Liste!$B$3:$O$1581,3,FALSE)</f>
        <v>Sébastien</v>
      </c>
      <c r="E7" s="114" t="str">
        <f>VLOOKUP(A7,Liste!$B$3:$O$1581,4,FALSE)</f>
        <v>Creusot VS</v>
      </c>
      <c r="F7" s="114">
        <f>VLOOKUP(A7,Liste!$B$3:$O$1581,6,FALSE)</f>
        <v>71</v>
      </c>
      <c r="G7" s="115">
        <f>VLOOKUP(A7,Liste!$B$3:$O$1581,10,FALSE)</f>
        <v>0</v>
      </c>
      <c r="H7" s="104">
        <f>VLOOKUP(A7,Liste!$B$3:$O$1581,7,FALSE)</f>
        <v>1</v>
      </c>
      <c r="I7" s="104">
        <f>VLOOKUP(A7,Liste!$B$3:$O$1581,8,FALSE)</f>
        <v>0</v>
      </c>
      <c r="J7" s="116">
        <f>VLOOKUP(A7,Liste!$B$3:$O$1581,9,FALSE)</f>
        <v>0</v>
      </c>
      <c r="K7" s="94"/>
      <c r="L7" s="94"/>
      <c r="N7" s="106"/>
      <c r="O7" s="94"/>
      <c r="P7" s="94"/>
      <c r="R7" s="106"/>
      <c r="S7" s="106"/>
      <c r="T7" s="94"/>
      <c r="U7" s="94"/>
      <c r="V7" s="94"/>
      <c r="W7" s="94"/>
      <c r="X7" s="94"/>
      <c r="Y7" s="94"/>
      <c r="Z7" s="95"/>
      <c r="AA7" s="95"/>
      <c r="AB7" s="95"/>
      <c r="AC7" s="95"/>
      <c r="AD7" s="95"/>
      <c r="AE7" s="95"/>
      <c r="AF7" s="95"/>
      <c r="AG7" s="95"/>
      <c r="AH7" s="95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6"/>
      <c r="AT7" s="97"/>
      <c r="AU7" s="97"/>
      <c r="AV7" s="97"/>
    </row>
    <row r="8" spans="1:48" s="64" customFormat="1" ht="15" customHeight="1" x14ac:dyDescent="0.25">
      <c r="A8" s="64" t="str">
        <f>CONCATENATE(2,C8)</f>
        <v>2CASCIELLO</v>
      </c>
      <c r="B8" s="356">
        <v>102</v>
      </c>
      <c r="C8" s="121" t="s">
        <v>698</v>
      </c>
      <c r="D8" s="114" t="str">
        <f>VLOOKUP(A8,Liste!$B$3:$O$1581,3,FALSE)</f>
        <v>Geoffrey</v>
      </c>
      <c r="E8" s="114" t="str">
        <f>VLOOKUP(A8,Liste!$B$3:$O$1581,4,FALSE)</f>
        <v>Sanvignes</v>
      </c>
      <c r="F8" s="114">
        <f>VLOOKUP(A8,Liste!$B$3:$O$1581,6,FALSE)</f>
        <v>71</v>
      </c>
      <c r="G8" s="115">
        <f>VLOOKUP(A8,Liste!$B$3:$O$1581,10,FALSE)</f>
        <v>0</v>
      </c>
      <c r="H8" s="104">
        <f>VLOOKUP(A8,Liste!$B$3:$O$1581,7,FALSE)</f>
        <v>1</v>
      </c>
      <c r="I8" s="104">
        <f>VLOOKUP(A8,Liste!$B$3:$O$1581,8,FALSE)</f>
        <v>0</v>
      </c>
      <c r="J8" s="116">
        <f>VLOOKUP(A8,Liste!$B$3:$O$1581,9,FALSE)</f>
        <v>0</v>
      </c>
      <c r="K8" s="94"/>
      <c r="L8" s="94"/>
      <c r="N8" s="106"/>
      <c r="O8" s="94"/>
      <c r="P8" s="94"/>
      <c r="R8" s="106"/>
      <c r="S8" s="106"/>
      <c r="T8" s="94"/>
      <c r="U8" s="94"/>
      <c r="V8" s="94"/>
      <c r="W8" s="94"/>
      <c r="X8" s="94"/>
      <c r="Y8" s="94"/>
      <c r="Z8" s="95"/>
      <c r="AA8" s="95"/>
      <c r="AB8" s="95"/>
      <c r="AC8" s="95"/>
      <c r="AD8" s="95"/>
      <c r="AE8" s="95"/>
      <c r="AF8" s="95"/>
      <c r="AG8" s="95"/>
      <c r="AH8" s="95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6"/>
      <c r="AT8" s="97"/>
      <c r="AU8" s="97"/>
      <c r="AV8" s="97"/>
    </row>
    <row r="9" spans="1:48" s="64" customFormat="1" ht="15" customHeight="1" x14ac:dyDescent="0.25">
      <c r="A9" s="64" t="str">
        <f t="shared" ref="A9:A38" si="0">CONCATENATE(2,C9)</f>
        <v>2BARTHET</v>
      </c>
      <c r="B9" s="356">
        <v>103</v>
      </c>
      <c r="C9" s="121" t="s">
        <v>585</v>
      </c>
      <c r="D9" s="114" t="str">
        <f>VLOOKUP(A9,Liste!$B$3:$O$1581,3,FALSE)</f>
        <v>Anthony</v>
      </c>
      <c r="E9" s="114" t="str">
        <f>VLOOKUP(A9,Liste!$B$3:$O$1581,4,FALSE)</f>
        <v>Louhans</v>
      </c>
      <c r="F9" s="114">
        <f>VLOOKUP(A9,Liste!$B$3:$O$1581,6,FALSE)</f>
        <v>71</v>
      </c>
      <c r="G9" s="115">
        <f>VLOOKUP(A9,Liste!$B$3:$O$1581,10,FALSE)</f>
        <v>0</v>
      </c>
      <c r="H9" s="104">
        <f>VLOOKUP(A9,Liste!$B$3:$O$1581,7,FALSE)</f>
        <v>1</v>
      </c>
      <c r="I9" s="104">
        <f>VLOOKUP(A9,Liste!$B$3:$O$1581,8,FALSE)</f>
        <v>0</v>
      </c>
      <c r="J9" s="116">
        <f>VLOOKUP(A9,Liste!$B$3:$O$1581,9,FALSE)</f>
        <v>0</v>
      </c>
      <c r="K9" s="94"/>
      <c r="L9" s="94"/>
      <c r="N9" s="2"/>
      <c r="O9" s="94"/>
      <c r="P9" s="94"/>
      <c r="R9" s="106"/>
      <c r="S9" s="106"/>
      <c r="T9" s="94"/>
      <c r="U9" s="94"/>
      <c r="V9" s="94"/>
      <c r="W9" s="94"/>
      <c r="X9" s="94"/>
      <c r="Y9" s="94"/>
      <c r="Z9" s="95"/>
      <c r="AA9" s="95"/>
      <c r="AB9" s="95"/>
      <c r="AC9" s="95"/>
      <c r="AD9" s="95"/>
      <c r="AE9" s="95"/>
      <c r="AF9" s="95"/>
      <c r="AG9" s="95"/>
      <c r="AH9" s="95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6"/>
      <c r="AT9" s="97"/>
      <c r="AU9" s="97"/>
      <c r="AV9" s="97"/>
    </row>
    <row r="10" spans="1:48" s="64" customFormat="1" ht="15" customHeight="1" x14ac:dyDescent="0.25">
      <c r="A10" s="64" t="str">
        <f t="shared" si="0"/>
        <v>2MAUBLANC</v>
      </c>
      <c r="B10" s="356">
        <v>104</v>
      </c>
      <c r="C10" s="355" t="s">
        <v>102</v>
      </c>
      <c r="D10" s="114" t="s">
        <v>656</v>
      </c>
      <c r="E10" s="114" t="s">
        <v>536</v>
      </c>
      <c r="F10" s="114">
        <v>71</v>
      </c>
      <c r="G10" s="115"/>
      <c r="H10" s="104">
        <v>1</v>
      </c>
      <c r="I10" s="104">
        <f>VLOOKUP(A10,Liste!$B$3:$O$1581,8,FALSE)</f>
        <v>0</v>
      </c>
      <c r="J10" s="116">
        <f>VLOOKUP(A10,Liste!$B$3:$O$1581,9,FALSE)</f>
        <v>0</v>
      </c>
      <c r="K10" s="94"/>
      <c r="L10" s="94"/>
      <c r="N10" s="2"/>
      <c r="O10" s="94"/>
      <c r="P10" s="94"/>
      <c r="R10" s="106"/>
      <c r="S10" s="106"/>
      <c r="T10" s="94"/>
      <c r="U10" s="94"/>
      <c r="V10" s="94"/>
      <c r="W10" s="94"/>
      <c r="X10" s="94"/>
      <c r="Y10" s="94"/>
      <c r="Z10" s="95"/>
      <c r="AA10" s="95"/>
      <c r="AB10" s="95"/>
      <c r="AC10" s="95"/>
      <c r="AD10" s="95"/>
      <c r="AE10" s="95"/>
      <c r="AF10" s="95"/>
      <c r="AG10" s="95"/>
      <c r="AH10" s="95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6"/>
      <c r="AT10" s="97"/>
      <c r="AU10" s="97"/>
      <c r="AV10" s="97"/>
    </row>
    <row r="11" spans="1:48" s="64" customFormat="1" ht="15" customHeight="1" x14ac:dyDescent="0.25">
      <c r="A11" s="64" t="str">
        <f t="shared" si="0"/>
        <v>2GIBERT</v>
      </c>
      <c r="B11" s="356">
        <v>120</v>
      </c>
      <c r="C11" s="121" t="s">
        <v>224</v>
      </c>
      <c r="D11" s="114" t="str">
        <f>VLOOKUP(A11,Liste!$B$3:$O$1581,3,FALSE)</f>
        <v>Julien</v>
      </c>
      <c r="E11" s="114" t="str">
        <f>VLOOKUP(A11,Liste!$B$3:$O$1581,4,FALSE)</f>
        <v>Creusot VS</v>
      </c>
      <c r="F11" s="114">
        <f>VLOOKUP(A11,Liste!$B$3:$O$1581,6,FALSE)</f>
        <v>71</v>
      </c>
      <c r="G11" s="115">
        <f>VLOOKUP(A11,Liste!$B$3:$O$1581,10,FALSE)</f>
        <v>0</v>
      </c>
      <c r="H11" s="104">
        <f>VLOOKUP(A11,Liste!$B$3:$O$1581,7,FALSE)</f>
        <v>2</v>
      </c>
      <c r="I11" s="104">
        <f>VLOOKUP(A11,Liste!$B$3:$O$1581,8,FALSE)</f>
        <v>0</v>
      </c>
      <c r="J11" s="116">
        <f>VLOOKUP(A11,Liste!$B$3:$O$1581,9,FALSE)</f>
        <v>0</v>
      </c>
      <c r="K11" s="94"/>
      <c r="L11" s="94"/>
      <c r="O11" s="94"/>
      <c r="P11" s="94"/>
      <c r="R11" s="106"/>
      <c r="S11" s="106"/>
      <c r="T11" s="94"/>
      <c r="U11" s="94"/>
      <c r="V11" s="94"/>
      <c r="W11" s="94"/>
      <c r="X11" s="94"/>
      <c r="Y11" s="94"/>
      <c r="Z11" s="95"/>
      <c r="AA11" s="95"/>
      <c r="AB11" s="95"/>
      <c r="AC11" s="95"/>
      <c r="AD11" s="95"/>
      <c r="AE11" s="95"/>
      <c r="AF11" s="95"/>
      <c r="AG11" s="95"/>
      <c r="AH11" s="95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6"/>
      <c r="AT11" s="97"/>
      <c r="AU11" s="97"/>
      <c r="AV11" s="97"/>
    </row>
    <row r="12" spans="1:48" s="64" customFormat="1" ht="15" customHeight="1" x14ac:dyDescent="0.25">
      <c r="A12" s="64" t="str">
        <f t="shared" si="0"/>
        <v>2ROUSTAIN</v>
      </c>
      <c r="B12" s="356">
        <v>121</v>
      </c>
      <c r="C12" s="121" t="s">
        <v>1225</v>
      </c>
      <c r="D12" s="114" t="str">
        <f>VLOOKUP(A12,Liste!$B$3:$O$1581,3,FALSE)</f>
        <v>Arnaud</v>
      </c>
      <c r="E12" s="114" t="str">
        <f>VLOOKUP(A12,Liste!$B$3:$O$1581,4,FALSE)</f>
        <v xml:space="preserve">Melay </v>
      </c>
      <c r="F12" s="114">
        <f>VLOOKUP(A12,Liste!$B$3:$O$1581,6,FALSE)</f>
        <v>71</v>
      </c>
      <c r="G12" s="115">
        <f>VLOOKUP(A12,Liste!$B$3:$O$1581,10,FALSE)</f>
        <v>0</v>
      </c>
      <c r="H12" s="104">
        <f>VLOOKUP(A12,Liste!$B$3:$O$1581,7,FALSE)</f>
        <v>2</v>
      </c>
      <c r="I12" s="104">
        <f>VLOOKUP(A12,Liste!$B$3:$O$1581,8,FALSE)</f>
        <v>0</v>
      </c>
      <c r="J12" s="116">
        <f>VLOOKUP(A12,Liste!$B$3:$O$1581,9,FALSE)</f>
        <v>0</v>
      </c>
      <c r="K12" s="94"/>
      <c r="L12" s="94"/>
      <c r="O12" s="94"/>
      <c r="P12" s="94"/>
      <c r="R12" s="106"/>
      <c r="S12" s="106"/>
      <c r="T12" s="94"/>
      <c r="U12" s="94"/>
      <c r="V12" s="94"/>
      <c r="W12" s="94"/>
      <c r="X12" s="94"/>
      <c r="Y12" s="94"/>
      <c r="Z12" s="95"/>
      <c r="AA12" s="95"/>
      <c r="AB12" s="95"/>
      <c r="AC12" s="95"/>
      <c r="AD12" s="95"/>
      <c r="AE12" s="95"/>
      <c r="AF12" s="95"/>
      <c r="AG12" s="95"/>
      <c r="AH12" s="95"/>
      <c r="AI12" s="98"/>
      <c r="AJ12" s="98"/>
      <c r="AK12" s="98"/>
      <c r="AL12" s="98"/>
      <c r="AM12" s="98"/>
      <c r="AN12" s="98"/>
      <c r="AO12" s="98"/>
      <c r="AP12" s="98"/>
      <c r="AQ12" s="98"/>
      <c r="AR12" s="98"/>
      <c r="AS12" s="96"/>
      <c r="AT12" s="97"/>
      <c r="AU12" s="97"/>
      <c r="AV12" s="97"/>
    </row>
    <row r="13" spans="1:48" s="64" customFormat="1" ht="15" customHeight="1" x14ac:dyDescent="0.25">
      <c r="A13" s="64" t="str">
        <f t="shared" si="0"/>
        <v>2GUIGUE</v>
      </c>
      <c r="B13" s="356">
        <v>122</v>
      </c>
      <c r="C13" s="121" t="s">
        <v>938</v>
      </c>
      <c r="D13" s="114" t="str">
        <f>VLOOKUP(A13,Liste!$B$3:$O$1581,3,FALSE)</f>
        <v>Arnaud</v>
      </c>
      <c r="E13" s="114" t="str">
        <f>VLOOKUP(A13,Liste!$B$3:$O$1581,4,FALSE)</f>
        <v>Verdun</v>
      </c>
      <c r="F13" s="114">
        <f>VLOOKUP(A13,Liste!$B$3:$O$1581,6,FALSE)</f>
        <v>71</v>
      </c>
      <c r="G13" s="115">
        <f>VLOOKUP(A13,Liste!$B$3:$O$1581,10,FALSE)</f>
        <v>0</v>
      </c>
      <c r="H13" s="104">
        <f>VLOOKUP(A13,Liste!$B$3:$O$1581,7,FALSE)</f>
        <v>2</v>
      </c>
      <c r="I13" s="104">
        <f>VLOOKUP(A13,Liste!$B$3:$O$1581,8,FALSE)</f>
        <v>0</v>
      </c>
      <c r="J13" s="116">
        <f>VLOOKUP(A13,Liste!$B$3:$O$1581,9,FALSE)</f>
        <v>0</v>
      </c>
      <c r="K13" s="94"/>
      <c r="L13" s="94"/>
      <c r="O13" s="94"/>
      <c r="P13" s="94"/>
      <c r="R13" s="106"/>
      <c r="S13" s="106"/>
      <c r="T13" s="94"/>
      <c r="U13" s="94"/>
      <c r="V13" s="94"/>
      <c r="W13" s="94"/>
      <c r="X13" s="94"/>
      <c r="Y13" s="94"/>
      <c r="Z13" s="95"/>
      <c r="AA13" s="95"/>
      <c r="AB13" s="95"/>
      <c r="AC13" s="95"/>
      <c r="AD13" s="95"/>
      <c r="AE13" s="95"/>
      <c r="AF13" s="95"/>
      <c r="AG13" s="95"/>
      <c r="AH13" s="95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6"/>
      <c r="AT13" s="97"/>
      <c r="AU13" s="97"/>
      <c r="AV13" s="97"/>
    </row>
    <row r="14" spans="1:48" s="64" customFormat="1" ht="15" customHeight="1" x14ac:dyDescent="0.25">
      <c r="A14" s="64" t="str">
        <f t="shared" si="0"/>
        <v>2BERLAND</v>
      </c>
      <c r="B14" s="356">
        <v>123</v>
      </c>
      <c r="C14" s="121" t="s">
        <v>153</v>
      </c>
      <c r="D14" s="114" t="s">
        <v>206</v>
      </c>
      <c r="E14" s="114" t="s">
        <v>1561</v>
      </c>
      <c r="F14" s="114">
        <v>71</v>
      </c>
      <c r="G14" s="115"/>
      <c r="H14" s="104">
        <f>VLOOKUP(A14,Liste!$B$3:$O$1581,7,FALSE)</f>
        <v>2</v>
      </c>
      <c r="I14" s="104">
        <f>VLOOKUP(A14,Liste!$B$3:$O$1581,8,FALSE)</f>
        <v>0</v>
      </c>
      <c r="J14" s="116">
        <f>VLOOKUP(A14,Liste!$B$3:$O$1581,9,FALSE)</f>
        <v>0</v>
      </c>
      <c r="K14" s="94"/>
      <c r="L14" s="94"/>
      <c r="O14" s="94"/>
      <c r="P14" s="94"/>
      <c r="R14" s="106"/>
      <c r="S14" s="106"/>
      <c r="T14" s="94"/>
      <c r="U14" s="94"/>
      <c r="V14" s="94"/>
      <c r="W14" s="94"/>
      <c r="X14" s="94"/>
      <c r="Y14" s="94"/>
      <c r="Z14" s="95"/>
      <c r="AA14" s="95"/>
      <c r="AB14" s="95"/>
      <c r="AC14" s="95"/>
      <c r="AD14" s="95"/>
      <c r="AE14" s="95"/>
      <c r="AF14" s="95"/>
      <c r="AG14" s="95"/>
      <c r="AH14" s="95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6"/>
      <c r="AT14" s="97"/>
      <c r="AU14" s="97"/>
      <c r="AV14" s="97"/>
    </row>
    <row r="15" spans="1:48" s="64" customFormat="1" ht="15" customHeight="1" x14ac:dyDescent="0.25">
      <c r="A15" s="64" t="str">
        <f t="shared" si="0"/>
        <v>2ZOCCOLANTE</v>
      </c>
      <c r="B15" s="356">
        <v>124</v>
      </c>
      <c r="C15" s="121" t="s">
        <v>1293</v>
      </c>
      <c r="D15" s="114" t="s">
        <v>98</v>
      </c>
      <c r="E15" s="114" t="str">
        <f>VLOOKUP(A15,Liste!$B$3:$O$1581,4,FALSE)</f>
        <v>VS Chalon</v>
      </c>
      <c r="F15" s="114">
        <f>VLOOKUP(A15,Liste!$B$3:$O$1581,6,FALSE)</f>
        <v>71</v>
      </c>
      <c r="G15" s="115">
        <f>VLOOKUP(A15,Liste!$B$3:$O$1581,10,FALSE)</f>
        <v>0</v>
      </c>
      <c r="H15" s="104">
        <f>VLOOKUP(A15,Liste!$B$3:$O$1581,7,FALSE)</f>
        <v>2</v>
      </c>
      <c r="I15" s="104">
        <f>VLOOKUP(A15,Liste!$B$3:$O$1581,8,FALSE)</f>
        <v>0</v>
      </c>
      <c r="J15" s="116">
        <f>VLOOKUP(A15,Liste!$B$3:$O$1581,9,FALSE)</f>
        <v>0</v>
      </c>
      <c r="K15" s="94"/>
      <c r="L15" s="94"/>
      <c r="O15" s="94"/>
      <c r="P15" s="94"/>
      <c r="R15" s="106"/>
      <c r="S15" s="106"/>
      <c r="T15" s="94"/>
      <c r="U15" s="94"/>
      <c r="V15" s="94"/>
      <c r="W15" s="94"/>
      <c r="X15" s="94"/>
      <c r="Y15" s="94"/>
      <c r="Z15" s="95"/>
      <c r="AA15" s="95"/>
      <c r="AB15" s="95"/>
      <c r="AC15" s="95"/>
      <c r="AD15" s="95"/>
      <c r="AE15" s="95"/>
      <c r="AF15" s="95"/>
      <c r="AG15" s="95"/>
      <c r="AH15" s="95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6"/>
      <c r="AT15" s="97"/>
      <c r="AU15" s="97"/>
      <c r="AV15" s="97"/>
    </row>
    <row r="16" spans="1:48" s="64" customFormat="1" ht="15" customHeight="1" x14ac:dyDescent="0.25">
      <c r="A16" s="64" t="str">
        <f t="shared" si="0"/>
        <v>2DEMORTIERE</v>
      </c>
      <c r="B16" s="356">
        <v>125</v>
      </c>
      <c r="C16" s="121" t="s">
        <v>799</v>
      </c>
      <c r="D16" s="114" t="str">
        <f>VLOOKUP(A16,Liste!$B$3:$O$1581,3,FALSE)</f>
        <v>Rémy</v>
      </c>
      <c r="E16" s="114" t="str">
        <f>VLOOKUP(A16,Liste!$B$3:$O$1581,4,FALSE)</f>
        <v>Buxy</v>
      </c>
      <c r="F16" s="114">
        <f>VLOOKUP(A16,Liste!$B$3:$O$1581,6,FALSE)</f>
        <v>71</v>
      </c>
      <c r="G16" s="115">
        <f>VLOOKUP(A16,Liste!$B$3:$O$1581,10,FALSE)</f>
        <v>0</v>
      </c>
      <c r="H16" s="104">
        <f>VLOOKUP(A16,Liste!$B$3:$O$1581,7,FALSE)</f>
        <v>2</v>
      </c>
      <c r="I16" s="104">
        <f>VLOOKUP(A16,Liste!$B$3:$O$1581,8,FALSE)</f>
        <v>0</v>
      </c>
      <c r="J16" s="116">
        <f>VLOOKUP(A16,Liste!$B$3:$O$1581,9,FALSE)</f>
        <v>0</v>
      </c>
      <c r="K16" s="94"/>
      <c r="L16" s="94"/>
      <c r="O16" s="94"/>
      <c r="P16" s="94"/>
      <c r="R16" s="106"/>
      <c r="S16" s="106"/>
      <c r="T16" s="94"/>
      <c r="U16" s="94"/>
      <c r="V16" s="94"/>
      <c r="W16" s="94"/>
      <c r="X16" s="94"/>
      <c r="Y16" s="94"/>
      <c r="Z16" s="95"/>
      <c r="AA16" s="95"/>
      <c r="AB16" s="95"/>
      <c r="AC16" s="95"/>
      <c r="AD16" s="95"/>
      <c r="AE16" s="95"/>
      <c r="AF16" s="95"/>
      <c r="AG16" s="95"/>
      <c r="AH16" s="95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6"/>
      <c r="AT16" s="97"/>
      <c r="AU16" s="97"/>
      <c r="AV16" s="97"/>
    </row>
    <row r="17" spans="1:48" s="64" customFormat="1" ht="15" customHeight="1" x14ac:dyDescent="0.25">
      <c r="A17" s="64" t="str">
        <f t="shared" si="0"/>
        <v>2GAUDILLERE</v>
      </c>
      <c r="B17" s="356">
        <v>126</v>
      </c>
      <c r="C17" s="121" t="s">
        <v>1562</v>
      </c>
      <c r="D17" s="114" t="s">
        <v>634</v>
      </c>
      <c r="E17" s="114" t="s">
        <v>533</v>
      </c>
      <c r="F17" s="114">
        <v>71</v>
      </c>
      <c r="G17" s="115" t="e">
        <f>VLOOKUP(A17,Liste!$B$3:$O$1581,10,FALSE)</f>
        <v>#N/A</v>
      </c>
      <c r="H17" s="104">
        <v>2</v>
      </c>
      <c r="I17" s="104" t="e">
        <f>VLOOKUP(A17,Liste!$B$3:$O$1581,8,FALSE)</f>
        <v>#N/A</v>
      </c>
      <c r="J17" s="116" t="e">
        <f>VLOOKUP(A17,Liste!$B$3:$O$1581,9,FALSE)</f>
        <v>#N/A</v>
      </c>
      <c r="K17" s="94"/>
      <c r="L17" s="94"/>
      <c r="O17" s="94"/>
      <c r="P17" s="94"/>
      <c r="R17" s="106"/>
      <c r="S17" s="106"/>
      <c r="T17" s="94"/>
      <c r="U17" s="94"/>
      <c r="V17" s="94"/>
      <c r="W17" s="94"/>
      <c r="X17" s="94"/>
      <c r="Y17" s="94"/>
      <c r="Z17" s="95"/>
      <c r="AA17" s="95"/>
      <c r="AB17" s="95"/>
      <c r="AC17" s="95"/>
      <c r="AD17" s="95"/>
      <c r="AE17" s="95"/>
      <c r="AF17" s="95"/>
      <c r="AG17" s="95"/>
      <c r="AH17" s="95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6"/>
      <c r="AT17" s="97"/>
      <c r="AU17" s="97"/>
      <c r="AV17" s="97"/>
    </row>
    <row r="18" spans="1:48" s="64" customFormat="1" ht="15" customHeight="1" x14ac:dyDescent="0.25">
      <c r="A18" s="64" t="str">
        <f t="shared" si="0"/>
        <v>2BERROCAL</v>
      </c>
      <c r="B18" s="356">
        <v>127</v>
      </c>
      <c r="C18" s="121" t="s">
        <v>605</v>
      </c>
      <c r="D18" s="114" t="str">
        <f>VLOOKUP(A18,Liste!$B$3:$O$1581,3,FALSE)</f>
        <v>Henri</v>
      </c>
      <c r="E18" s="114" t="str">
        <f>VLOOKUP(A18,Liste!$B$3:$O$1581,4,FALSE)</f>
        <v>Creusot VS</v>
      </c>
      <c r="F18" s="114">
        <f>VLOOKUP(A18,Liste!$B$3:$O$1581,6,FALSE)</f>
        <v>71</v>
      </c>
      <c r="G18" s="115">
        <f>VLOOKUP(A18,Liste!$B$3:$O$1581,10,FALSE)</f>
        <v>0</v>
      </c>
      <c r="H18" s="104">
        <f>VLOOKUP(A18,Liste!$B$3:$O$1581,7,FALSE)</f>
        <v>2</v>
      </c>
      <c r="I18" s="104">
        <f>VLOOKUP(A18,Liste!$B$3:$O$1581,8,FALSE)</f>
        <v>0</v>
      </c>
      <c r="J18" s="116">
        <f>VLOOKUP(A18,Liste!$B$3:$O$1581,9,FALSE)</f>
        <v>0</v>
      </c>
      <c r="K18" s="94"/>
      <c r="L18" s="94"/>
      <c r="O18" s="94"/>
      <c r="P18" s="94"/>
      <c r="R18" s="106"/>
      <c r="S18" s="106"/>
      <c r="T18" s="94"/>
      <c r="U18" s="94"/>
      <c r="V18" s="94"/>
      <c r="W18" s="94"/>
      <c r="X18" s="94"/>
      <c r="Y18" s="94"/>
      <c r="Z18" s="95"/>
      <c r="AA18" s="95"/>
      <c r="AB18" s="95"/>
      <c r="AC18" s="95"/>
      <c r="AD18" s="95"/>
      <c r="AE18" s="95"/>
      <c r="AF18" s="95"/>
      <c r="AG18" s="95"/>
      <c r="AH18" s="95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6"/>
      <c r="AT18" s="97"/>
      <c r="AU18" s="97"/>
      <c r="AV18" s="97"/>
    </row>
    <row r="19" spans="1:48" s="64" customFormat="1" ht="15" customHeight="1" x14ac:dyDescent="0.25">
      <c r="A19" s="64" t="str">
        <f t="shared" si="0"/>
        <v>2PROVILLARD</v>
      </c>
      <c r="B19" s="356">
        <v>129</v>
      </c>
      <c r="C19" s="121" t="s">
        <v>1188</v>
      </c>
      <c r="D19" s="114" t="str">
        <f>VLOOKUP(A19,Liste!$B$3:$O$1581,3,FALSE)</f>
        <v>Jérémy</v>
      </c>
      <c r="E19" s="114" t="str">
        <f>VLOOKUP(A19,Liste!$B$3:$O$1581,4,FALSE)</f>
        <v>Creusot VS</v>
      </c>
      <c r="F19" s="114">
        <f>VLOOKUP(A19,Liste!$B$3:$O$1581,6,FALSE)</f>
        <v>71</v>
      </c>
      <c r="G19" s="115">
        <f>VLOOKUP(A19,Liste!$B$3:$O$1581,10,FALSE)</f>
        <v>0</v>
      </c>
      <c r="H19" s="104">
        <f>VLOOKUP(A19,Liste!$B$3:$O$1581,7,FALSE)</f>
        <v>2</v>
      </c>
      <c r="I19" s="104">
        <f>VLOOKUP(A19,Liste!$B$3:$O$1581,8,FALSE)</f>
        <v>0</v>
      </c>
      <c r="J19" s="116">
        <f>VLOOKUP(A19,Liste!$B$3:$O$1581,9,FALSE)</f>
        <v>0</v>
      </c>
      <c r="K19" s="94"/>
      <c r="L19" s="94"/>
      <c r="O19" s="94"/>
      <c r="P19" s="94"/>
      <c r="R19" s="106"/>
      <c r="S19" s="106"/>
      <c r="T19" s="94"/>
      <c r="U19" s="94"/>
      <c r="V19" s="94"/>
      <c r="W19" s="94"/>
      <c r="X19" s="94"/>
      <c r="Y19" s="94"/>
      <c r="Z19" s="95"/>
      <c r="AA19" s="95"/>
      <c r="AB19" s="95"/>
      <c r="AC19" s="95"/>
      <c r="AD19" s="95"/>
      <c r="AE19" s="95"/>
      <c r="AF19" s="95"/>
      <c r="AG19" s="95"/>
      <c r="AH19" s="95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6"/>
      <c r="AT19" s="97"/>
      <c r="AU19" s="97"/>
      <c r="AV19" s="97"/>
    </row>
    <row r="20" spans="1:48" s="64" customFormat="1" ht="15" customHeight="1" x14ac:dyDescent="0.25">
      <c r="A20" s="64" t="str">
        <f t="shared" si="0"/>
        <v>2NICOLLE</v>
      </c>
      <c r="B20" s="356">
        <v>130</v>
      </c>
      <c r="C20" s="121" t="s">
        <v>71</v>
      </c>
      <c r="D20" s="114" t="s">
        <v>219</v>
      </c>
      <c r="E20" s="114" t="s">
        <v>1563</v>
      </c>
      <c r="F20" s="114" t="str">
        <f>VLOOKUP(A20,Liste!$B$3:$O$1581,6,FALSE)</f>
        <v>21</v>
      </c>
      <c r="G20" s="115" t="str">
        <f>VLOOKUP(A20,Liste!$B$3:$O$1581,10,FALSE)</f>
        <v>*</v>
      </c>
      <c r="H20" s="104">
        <f>VLOOKUP(A20,Liste!$B$3:$O$1581,7,FALSE)</f>
        <v>2</v>
      </c>
      <c r="I20" s="104">
        <f>VLOOKUP(A20,Liste!$B$3:$O$1581,8,FALSE)</f>
        <v>0</v>
      </c>
      <c r="J20" s="116">
        <f>VLOOKUP(A20,Liste!$B$3:$O$1581,9,FALSE)</f>
        <v>0</v>
      </c>
      <c r="K20" s="94"/>
      <c r="L20" s="94"/>
      <c r="O20" s="94"/>
      <c r="P20" s="94"/>
      <c r="R20" s="106"/>
      <c r="S20" s="106"/>
      <c r="T20" s="94"/>
      <c r="U20" s="94"/>
      <c r="V20" s="94"/>
      <c r="W20" s="94"/>
      <c r="X20" s="94"/>
      <c r="Y20" s="94"/>
      <c r="Z20" s="95"/>
      <c r="AA20" s="95"/>
      <c r="AB20" s="95"/>
      <c r="AC20" s="95"/>
      <c r="AD20" s="95"/>
      <c r="AE20" s="95"/>
      <c r="AF20" s="95"/>
      <c r="AG20" s="95"/>
      <c r="AH20" s="95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6"/>
      <c r="AT20" s="97"/>
      <c r="AU20" s="97"/>
      <c r="AV20" s="97"/>
    </row>
    <row r="21" spans="1:48" s="64" customFormat="1" ht="15" customHeight="1" x14ac:dyDescent="0.25">
      <c r="A21" s="64" t="str">
        <f t="shared" si="0"/>
        <v>2LETIENNE</v>
      </c>
      <c r="B21" s="356">
        <v>132</v>
      </c>
      <c r="C21" s="109" t="s">
        <v>1023</v>
      </c>
      <c r="D21" s="114" t="str">
        <f>VLOOKUP(A21,Liste!$B$3:$O$1581,3,FALSE)</f>
        <v>Arnaud</v>
      </c>
      <c r="E21" s="114" t="str">
        <f>VLOOKUP(A21,Liste!$B$3:$O$1581,4,FALSE)</f>
        <v xml:space="preserve">Aluze </v>
      </c>
      <c r="F21" s="114">
        <f>VLOOKUP(A21,Liste!$B$3:$O$1581,6,FALSE)</f>
        <v>71</v>
      </c>
      <c r="G21" s="115">
        <f>VLOOKUP(A21,Liste!$B$3:$O$1581,10,FALSE)</f>
        <v>0</v>
      </c>
      <c r="H21" s="104">
        <f>VLOOKUP(A21,Liste!$B$3:$O$1581,7,FALSE)</f>
        <v>2</v>
      </c>
      <c r="I21" s="104">
        <f>VLOOKUP(A21,Liste!$B$3:$O$1581,8,FALSE)</f>
        <v>0</v>
      </c>
      <c r="J21" s="116">
        <f>VLOOKUP(A21,Liste!$B$3:$O$1581,9,FALSE)</f>
        <v>0</v>
      </c>
      <c r="K21" s="94"/>
      <c r="L21" s="94"/>
      <c r="O21" s="94"/>
      <c r="P21" s="94"/>
      <c r="R21" s="106"/>
      <c r="S21" s="106"/>
      <c r="T21" s="94"/>
      <c r="U21" s="94"/>
      <c r="V21" s="94"/>
      <c r="W21" s="94"/>
      <c r="X21" s="94"/>
      <c r="Y21" s="94"/>
      <c r="Z21" s="95"/>
      <c r="AA21" s="95"/>
      <c r="AB21" s="95"/>
      <c r="AC21" s="95"/>
      <c r="AD21" s="95"/>
      <c r="AE21" s="95"/>
      <c r="AF21" s="95"/>
      <c r="AG21" s="95"/>
      <c r="AH21" s="95"/>
      <c r="AI21" s="98"/>
      <c r="AJ21" s="98"/>
      <c r="AK21" s="98"/>
      <c r="AL21" s="98"/>
      <c r="AM21" s="98"/>
      <c r="AN21" s="98"/>
      <c r="AO21" s="98"/>
      <c r="AP21" s="98"/>
      <c r="AQ21" s="98"/>
      <c r="AR21" s="98"/>
      <c r="AS21" s="96"/>
      <c r="AT21" s="97"/>
      <c r="AU21" s="97"/>
      <c r="AV21" s="97"/>
    </row>
    <row r="22" spans="1:48" s="64" customFormat="1" ht="15" customHeight="1" x14ac:dyDescent="0.25">
      <c r="A22" s="64" t="str">
        <f t="shared" si="0"/>
        <v>2CALONNE</v>
      </c>
      <c r="B22" s="356">
        <v>133</v>
      </c>
      <c r="C22" s="109" t="s">
        <v>691</v>
      </c>
      <c r="D22" s="114" t="str">
        <f>VLOOKUP(A22,Liste!$B$3:$O$1581,3,FALSE)</f>
        <v>Olivier</v>
      </c>
      <c r="E22" s="114" t="str">
        <f>VLOOKUP(A22,Liste!$B$3:$O$1581,4,FALSE)</f>
        <v>Creusot VS</v>
      </c>
      <c r="F22" s="114">
        <f>VLOOKUP(A22,Liste!$B$3:$O$1581,6,FALSE)</f>
        <v>71</v>
      </c>
      <c r="G22" s="115">
        <f>VLOOKUP(A22,Liste!$B$3:$O$1581,10,FALSE)</f>
        <v>0</v>
      </c>
      <c r="H22" s="104">
        <f>VLOOKUP(A22,Liste!$B$3:$O$1581,7,FALSE)</f>
        <v>2</v>
      </c>
      <c r="I22" s="104">
        <f>VLOOKUP(A22,Liste!$B$3:$O$1581,8,FALSE)</f>
        <v>0</v>
      </c>
      <c r="J22" s="116">
        <f>VLOOKUP(A22,Liste!$B$3:$O$1581,9,FALSE)</f>
        <v>0</v>
      </c>
      <c r="K22" s="94"/>
      <c r="L22" s="94"/>
      <c r="O22" s="94"/>
      <c r="P22" s="94"/>
      <c r="R22" s="106"/>
      <c r="S22" s="106"/>
      <c r="T22" s="94"/>
      <c r="U22" s="94"/>
      <c r="V22" s="94"/>
      <c r="W22" s="94"/>
      <c r="X22" s="94"/>
      <c r="Y22" s="94"/>
      <c r="Z22" s="95"/>
      <c r="AA22" s="95"/>
      <c r="AB22" s="95"/>
      <c r="AC22" s="95"/>
      <c r="AD22" s="95"/>
      <c r="AE22" s="95"/>
      <c r="AF22" s="95"/>
      <c r="AG22" s="95"/>
      <c r="AH22" s="95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96"/>
      <c r="AT22" s="97"/>
      <c r="AU22" s="97"/>
      <c r="AV22" s="97"/>
    </row>
    <row r="23" spans="1:48" ht="15" customHeight="1" x14ac:dyDescent="0.25">
      <c r="A23" s="64" t="str">
        <f t="shared" si="0"/>
        <v>2JOLIVOT</v>
      </c>
      <c r="B23" s="356">
        <v>135</v>
      </c>
      <c r="C23" s="109" t="s">
        <v>970</v>
      </c>
      <c r="D23" s="114" t="str">
        <f>VLOOKUP(A23,Liste!$B$3:$O$1581,3,FALSE)</f>
        <v>Sébastien</v>
      </c>
      <c r="E23" s="114" t="str">
        <f>VLOOKUP(A23,Liste!$B$3:$O$1581,4,FALSE)</f>
        <v>Creusot VS</v>
      </c>
      <c r="F23" s="114">
        <f>VLOOKUP(A23,Liste!$B$3:$O$1581,6,FALSE)</f>
        <v>71</v>
      </c>
      <c r="G23" s="115">
        <f>VLOOKUP(A23,Liste!$B$3:$O$1581,10,FALSE)</f>
        <v>0</v>
      </c>
      <c r="H23" s="104">
        <f>VLOOKUP(A23,Liste!$B$3:$O$1581,7,FALSE)</f>
        <v>2</v>
      </c>
      <c r="I23" s="104">
        <f>VLOOKUP(A23,Liste!$B$3:$O$1581,8,FALSE)</f>
        <v>0</v>
      </c>
      <c r="J23" s="116">
        <f>VLOOKUP(A23,Liste!$B$3:$O$1581,9,FALSE)</f>
        <v>0</v>
      </c>
    </row>
    <row r="24" spans="1:48" ht="15" customHeight="1" x14ac:dyDescent="0.25">
      <c r="A24" s="64" t="str">
        <f t="shared" si="0"/>
        <v>2ROYER</v>
      </c>
      <c r="B24" s="356">
        <v>136</v>
      </c>
      <c r="C24" s="109" t="s">
        <v>268</v>
      </c>
      <c r="D24" s="114" t="s">
        <v>197</v>
      </c>
      <c r="E24" s="114" t="s">
        <v>1561</v>
      </c>
      <c r="F24" s="114">
        <v>71</v>
      </c>
      <c r="G24" s="115"/>
      <c r="H24" s="104">
        <v>2</v>
      </c>
      <c r="I24" s="104">
        <f>VLOOKUP(A24,Liste!$B$3:$O$1581,8,FALSE)</f>
        <v>0</v>
      </c>
      <c r="J24" s="116">
        <f>VLOOKUP(A24,Liste!$B$3:$O$1581,9,FALSE)</f>
        <v>0</v>
      </c>
    </row>
    <row r="25" spans="1:48" ht="15" customHeight="1" x14ac:dyDescent="0.25">
      <c r="A25" s="64" t="str">
        <f t="shared" si="0"/>
        <v>2</v>
      </c>
      <c r="B25" s="352"/>
      <c r="C25" s="109"/>
      <c r="D25" s="114" t="e">
        <f>VLOOKUP(A25,Liste!$B$3:$O$1581,3,FALSE)</f>
        <v>#N/A</v>
      </c>
      <c r="E25" s="114" t="e">
        <f>VLOOKUP(A25,Liste!$B$3:$O$1581,4,FALSE)</f>
        <v>#N/A</v>
      </c>
      <c r="F25" s="114" t="e">
        <f>VLOOKUP(A25,Liste!$B$3:$O$1581,6,FALSE)</f>
        <v>#N/A</v>
      </c>
      <c r="G25" s="115" t="e">
        <f>VLOOKUP(A25,Liste!$B$3:$O$1581,10,FALSE)</f>
        <v>#N/A</v>
      </c>
      <c r="H25" s="104" t="e">
        <f>VLOOKUP(A25,Liste!$B$3:$O$1581,7,FALSE)</f>
        <v>#N/A</v>
      </c>
      <c r="I25" s="104" t="e">
        <f>VLOOKUP(A25,Liste!$B$3:$O$1581,8,FALSE)</f>
        <v>#N/A</v>
      </c>
      <c r="J25" s="116" t="e">
        <f>VLOOKUP(A25,Liste!$B$3:$O$1581,9,FALSE)</f>
        <v>#N/A</v>
      </c>
    </row>
    <row r="26" spans="1:48" ht="15" customHeight="1" x14ac:dyDescent="0.25">
      <c r="A26" s="64" t="str">
        <f t="shared" si="0"/>
        <v>2</v>
      </c>
      <c r="B26" s="352"/>
      <c r="C26" s="109"/>
      <c r="D26" s="114" t="e">
        <f>VLOOKUP(A26,Liste!$B$3:$O$1581,3,FALSE)</f>
        <v>#N/A</v>
      </c>
      <c r="E26" s="114" t="e">
        <f>VLOOKUP(A26,Liste!$B$3:$O$1581,4,FALSE)</f>
        <v>#N/A</v>
      </c>
      <c r="F26" s="114" t="e">
        <f>VLOOKUP(A26,Liste!$B$3:$O$1581,6,FALSE)</f>
        <v>#N/A</v>
      </c>
      <c r="G26" s="115" t="e">
        <f>VLOOKUP(A26,Liste!$B$3:$O$1581,10,FALSE)</f>
        <v>#N/A</v>
      </c>
      <c r="H26" s="104" t="e">
        <f>VLOOKUP(A26,Liste!$B$3:$O$1581,7,FALSE)</f>
        <v>#N/A</v>
      </c>
      <c r="I26" s="104" t="e">
        <f>VLOOKUP(A26,Liste!$B$3:$O$1581,8,FALSE)</f>
        <v>#N/A</v>
      </c>
      <c r="J26" s="116" t="e">
        <f>VLOOKUP(A26,Liste!$B$3:$O$1581,9,FALSE)</f>
        <v>#N/A</v>
      </c>
    </row>
    <row r="27" spans="1:48" ht="15" customHeight="1" x14ac:dyDescent="0.25">
      <c r="A27" s="64" t="str">
        <f t="shared" si="0"/>
        <v>2</v>
      </c>
      <c r="B27" s="352"/>
      <c r="C27" s="109"/>
      <c r="D27" s="114" t="e">
        <f>VLOOKUP(A27,Liste!$B$3:$O$1581,3,FALSE)</f>
        <v>#N/A</v>
      </c>
      <c r="E27" s="114" t="e">
        <f>VLOOKUP(A27,Liste!$B$3:$O$1581,4,FALSE)</f>
        <v>#N/A</v>
      </c>
      <c r="F27" s="114" t="e">
        <f>VLOOKUP(A27,Liste!$B$3:$O$1581,6,FALSE)</f>
        <v>#N/A</v>
      </c>
      <c r="G27" s="115" t="e">
        <f>VLOOKUP(A27,Liste!$B$3:$O$1581,10,FALSE)</f>
        <v>#N/A</v>
      </c>
      <c r="H27" s="104" t="e">
        <f>VLOOKUP(A27,Liste!$B$3:$O$1581,7,FALSE)</f>
        <v>#N/A</v>
      </c>
      <c r="I27" s="104" t="e">
        <f>VLOOKUP(A27,Liste!$B$3:$O$1581,8,FALSE)</f>
        <v>#N/A</v>
      </c>
      <c r="J27" s="116" t="e">
        <f>VLOOKUP(A27,Liste!$B$3:$O$1581,9,FALSE)</f>
        <v>#N/A</v>
      </c>
    </row>
    <row r="28" spans="1:48" ht="15" customHeight="1" x14ac:dyDescent="0.25">
      <c r="A28" s="64" t="str">
        <f t="shared" si="0"/>
        <v>2</v>
      </c>
      <c r="B28" s="352"/>
      <c r="C28" s="109"/>
      <c r="D28" s="114" t="e">
        <f>VLOOKUP(A28,Liste!$B$3:$O$1581,3,FALSE)</f>
        <v>#N/A</v>
      </c>
      <c r="E28" s="114" t="e">
        <f>VLOOKUP(A28,Liste!$B$3:$O$1581,4,FALSE)</f>
        <v>#N/A</v>
      </c>
      <c r="F28" s="114" t="e">
        <f>VLOOKUP(A28,Liste!$B$3:$O$1581,6,FALSE)</f>
        <v>#N/A</v>
      </c>
      <c r="G28" s="115" t="e">
        <f>VLOOKUP(A28,Liste!$B$3:$O$1581,10,FALSE)</f>
        <v>#N/A</v>
      </c>
      <c r="H28" s="104" t="e">
        <f>VLOOKUP(A28,Liste!$B$3:$O$1581,7,FALSE)</f>
        <v>#N/A</v>
      </c>
      <c r="I28" s="104" t="e">
        <f>VLOOKUP(A28,Liste!$B$3:$O$1581,8,FALSE)</f>
        <v>#N/A</v>
      </c>
      <c r="J28" s="116" t="e">
        <f>VLOOKUP(A28,Liste!$B$3:$O$1581,9,FALSE)</f>
        <v>#N/A</v>
      </c>
    </row>
    <row r="29" spans="1:48" ht="15" customHeight="1" x14ac:dyDescent="0.25">
      <c r="A29" s="64" t="str">
        <f t="shared" si="0"/>
        <v>2</v>
      </c>
      <c r="B29" s="352"/>
      <c r="C29" s="109"/>
      <c r="D29" s="114" t="e">
        <f>VLOOKUP(A29,Liste!$B$3:$O$1581,3,FALSE)</f>
        <v>#N/A</v>
      </c>
      <c r="E29" s="114" t="e">
        <f>VLOOKUP(A29,Liste!$B$3:$O$1581,4,FALSE)</f>
        <v>#N/A</v>
      </c>
      <c r="F29" s="114" t="e">
        <f>VLOOKUP(A29,Liste!$B$3:$O$1581,6,FALSE)</f>
        <v>#N/A</v>
      </c>
      <c r="G29" s="115" t="e">
        <f>VLOOKUP(A29,Liste!$B$3:$O$1581,10,FALSE)</f>
        <v>#N/A</v>
      </c>
      <c r="H29" s="104" t="e">
        <f>VLOOKUP(A29,Liste!$B$3:$O$1581,7,FALSE)</f>
        <v>#N/A</v>
      </c>
      <c r="I29" s="104" t="e">
        <f>VLOOKUP(A29,Liste!$B$3:$O$1581,8,FALSE)</f>
        <v>#N/A</v>
      </c>
      <c r="J29" s="116" t="e">
        <f>VLOOKUP(A29,Liste!$B$3:$O$1581,9,FALSE)</f>
        <v>#N/A</v>
      </c>
    </row>
    <row r="30" spans="1:48" ht="15" customHeight="1" x14ac:dyDescent="0.25">
      <c r="A30" s="64" t="str">
        <f t="shared" si="0"/>
        <v>2</v>
      </c>
      <c r="B30" s="352"/>
      <c r="C30" s="109"/>
      <c r="D30" s="114" t="e">
        <f>VLOOKUP(A30,Liste!$B$3:$O$1581,3,FALSE)</f>
        <v>#N/A</v>
      </c>
      <c r="E30" s="114" t="e">
        <f>VLOOKUP(A30,Liste!$B$3:$O$1581,4,FALSE)</f>
        <v>#N/A</v>
      </c>
      <c r="F30" s="114" t="e">
        <f>VLOOKUP(A30,Liste!$B$3:$O$1581,6,FALSE)</f>
        <v>#N/A</v>
      </c>
      <c r="G30" s="115" t="e">
        <f>VLOOKUP(A30,Liste!$B$3:$O$1581,10,FALSE)</f>
        <v>#N/A</v>
      </c>
      <c r="H30" s="104" t="e">
        <f>VLOOKUP(A30,Liste!$B$3:$O$1581,7,FALSE)</f>
        <v>#N/A</v>
      </c>
      <c r="I30" s="104" t="e">
        <f>VLOOKUP(A30,Liste!$B$3:$O$1581,8,FALSE)</f>
        <v>#N/A</v>
      </c>
      <c r="J30" s="116" t="e">
        <f>VLOOKUP(A30,Liste!$B$3:$O$1581,9,FALSE)</f>
        <v>#N/A</v>
      </c>
    </row>
    <row r="31" spans="1:48" ht="15" customHeight="1" x14ac:dyDescent="0.25">
      <c r="A31" s="64" t="str">
        <f t="shared" si="0"/>
        <v>2</v>
      </c>
      <c r="B31" s="352"/>
      <c r="C31" s="109"/>
      <c r="D31" s="114" t="e">
        <f>VLOOKUP(A31,Liste!$B$3:$O$1581,3,FALSE)</f>
        <v>#N/A</v>
      </c>
      <c r="E31" s="114" t="e">
        <f>VLOOKUP(A31,Liste!$B$3:$O$1581,4,FALSE)</f>
        <v>#N/A</v>
      </c>
      <c r="F31" s="114" t="e">
        <f>VLOOKUP(A31,Liste!$B$3:$O$1581,6,FALSE)</f>
        <v>#N/A</v>
      </c>
      <c r="G31" s="115" t="e">
        <f>VLOOKUP(A31,Liste!$B$3:$O$1581,10,FALSE)</f>
        <v>#N/A</v>
      </c>
      <c r="H31" s="104" t="e">
        <f>VLOOKUP(A31,Liste!$B$3:$O$1581,7,FALSE)</f>
        <v>#N/A</v>
      </c>
      <c r="I31" s="104" t="e">
        <f>VLOOKUP(A31,Liste!$B$3:$O$1581,8,FALSE)</f>
        <v>#N/A</v>
      </c>
      <c r="J31" s="116" t="e">
        <f>VLOOKUP(A31,Liste!$B$3:$O$1581,9,FALSE)</f>
        <v>#N/A</v>
      </c>
    </row>
    <row r="32" spans="1:48" ht="15" customHeight="1" x14ac:dyDescent="0.25">
      <c r="A32" s="64" t="str">
        <f t="shared" si="0"/>
        <v>2</v>
      </c>
      <c r="B32" s="352"/>
      <c r="C32" s="109"/>
      <c r="D32" s="114" t="e">
        <f>VLOOKUP(A32,Liste!$B$3:$O$1581,3,FALSE)</f>
        <v>#N/A</v>
      </c>
      <c r="E32" s="114" t="e">
        <f>VLOOKUP(A32,Liste!$B$3:$O$1581,4,FALSE)</f>
        <v>#N/A</v>
      </c>
      <c r="F32" s="114" t="e">
        <f>VLOOKUP(A32,Liste!$B$3:$O$1581,6,FALSE)</f>
        <v>#N/A</v>
      </c>
      <c r="G32" s="115" t="e">
        <f>VLOOKUP(A32,Liste!$B$3:$O$1581,10,FALSE)</f>
        <v>#N/A</v>
      </c>
      <c r="H32" s="104" t="e">
        <f>VLOOKUP(A32,Liste!$B$3:$O$1581,7,FALSE)</f>
        <v>#N/A</v>
      </c>
      <c r="I32" s="104" t="e">
        <f>VLOOKUP(A32,Liste!$B$3:$O$1581,8,FALSE)</f>
        <v>#N/A</v>
      </c>
      <c r="J32" s="116" t="e">
        <f>VLOOKUP(A32,Liste!$B$3:$O$1581,9,FALSE)</f>
        <v>#N/A</v>
      </c>
    </row>
    <row r="33" spans="1:10" ht="15" customHeight="1" x14ac:dyDescent="0.25">
      <c r="A33" s="64" t="str">
        <f t="shared" si="0"/>
        <v>2</v>
      </c>
      <c r="B33" s="352"/>
      <c r="C33" s="109"/>
      <c r="D33" s="114" t="e">
        <f>VLOOKUP(A33,Liste!$B$3:$O$1581,3,FALSE)</f>
        <v>#N/A</v>
      </c>
      <c r="E33" s="114" t="e">
        <f>VLOOKUP(A33,Liste!$B$3:$O$1581,4,FALSE)</f>
        <v>#N/A</v>
      </c>
      <c r="F33" s="114" t="e">
        <f>VLOOKUP(A33,Liste!$B$3:$O$1581,6,FALSE)</f>
        <v>#N/A</v>
      </c>
      <c r="G33" s="115" t="e">
        <f>VLOOKUP(A33,Liste!$B$3:$O$1581,10,FALSE)</f>
        <v>#N/A</v>
      </c>
      <c r="H33" s="104" t="e">
        <f>VLOOKUP(A33,Liste!$B$3:$O$1581,7,FALSE)</f>
        <v>#N/A</v>
      </c>
      <c r="I33" s="104" t="e">
        <f>VLOOKUP(A33,Liste!$B$3:$O$1581,8,FALSE)</f>
        <v>#N/A</v>
      </c>
      <c r="J33" s="116" t="e">
        <f>VLOOKUP(A33,Liste!$B$3:$O$1581,9,FALSE)</f>
        <v>#N/A</v>
      </c>
    </row>
    <row r="34" spans="1:10" ht="15" customHeight="1" x14ac:dyDescent="0.25">
      <c r="A34" s="64" t="str">
        <f t="shared" si="0"/>
        <v>2</v>
      </c>
      <c r="B34" s="352"/>
      <c r="C34" s="109"/>
      <c r="D34" s="114" t="e">
        <f>VLOOKUP(A34,Liste!$B$3:$O$1581,3,FALSE)</f>
        <v>#N/A</v>
      </c>
      <c r="E34" s="114" t="e">
        <f>VLOOKUP(A34,Liste!$B$3:$O$1581,4,FALSE)</f>
        <v>#N/A</v>
      </c>
      <c r="F34" s="114" t="e">
        <f>VLOOKUP(A34,Liste!$B$3:$O$1581,6,FALSE)</f>
        <v>#N/A</v>
      </c>
      <c r="G34" s="115" t="e">
        <f>VLOOKUP(A34,Liste!$B$3:$O$1581,10,FALSE)</f>
        <v>#N/A</v>
      </c>
      <c r="H34" s="104" t="e">
        <f>VLOOKUP(A34,Liste!$B$3:$O$1581,7,FALSE)</f>
        <v>#N/A</v>
      </c>
      <c r="I34" s="104" t="e">
        <f>VLOOKUP(A34,Liste!$B$3:$O$1581,8,FALSE)</f>
        <v>#N/A</v>
      </c>
      <c r="J34" s="116" t="e">
        <f>VLOOKUP(A34,Liste!$B$3:$O$1581,9,FALSE)</f>
        <v>#N/A</v>
      </c>
    </row>
    <row r="35" spans="1:10" ht="15" customHeight="1" x14ac:dyDescent="0.25">
      <c r="A35" s="64" t="str">
        <f t="shared" si="0"/>
        <v>2</v>
      </c>
      <c r="B35" s="352"/>
      <c r="C35" s="109"/>
      <c r="D35" s="114" t="e">
        <f>VLOOKUP(A35,Liste!$B$3:$O$1581,3,FALSE)</f>
        <v>#N/A</v>
      </c>
      <c r="E35" s="114" t="e">
        <f>VLOOKUP(A35,Liste!$B$3:$O$1581,4,FALSE)</f>
        <v>#N/A</v>
      </c>
      <c r="F35" s="114" t="e">
        <f>VLOOKUP(A35,Liste!$B$3:$O$1581,6,FALSE)</f>
        <v>#N/A</v>
      </c>
      <c r="G35" s="115" t="e">
        <f>VLOOKUP(A35,Liste!$B$3:$O$1581,10,FALSE)</f>
        <v>#N/A</v>
      </c>
      <c r="H35" s="104" t="e">
        <f>VLOOKUP(A35,Liste!$B$3:$O$1581,7,FALSE)</f>
        <v>#N/A</v>
      </c>
      <c r="I35" s="104" t="e">
        <f>VLOOKUP(A35,Liste!$B$3:$O$1581,8,FALSE)</f>
        <v>#N/A</v>
      </c>
      <c r="J35" s="116" t="e">
        <f>VLOOKUP(A35,Liste!$B$3:$O$1581,9,FALSE)</f>
        <v>#N/A</v>
      </c>
    </row>
    <row r="36" spans="1:10" ht="15" customHeight="1" x14ac:dyDescent="0.25">
      <c r="A36" s="64" t="str">
        <f t="shared" si="0"/>
        <v>2</v>
      </c>
      <c r="B36" s="352"/>
      <c r="C36" s="109"/>
      <c r="D36" s="114" t="e">
        <f>VLOOKUP(A36,Liste!$B$3:$O$1581,3,FALSE)</f>
        <v>#N/A</v>
      </c>
      <c r="E36" s="114" t="e">
        <f>VLOOKUP(A36,Liste!$B$3:$O$1581,4,FALSE)</f>
        <v>#N/A</v>
      </c>
      <c r="F36" s="114" t="e">
        <f>VLOOKUP(A36,Liste!$B$3:$O$1581,6,FALSE)</f>
        <v>#N/A</v>
      </c>
      <c r="G36" s="115" t="e">
        <f>VLOOKUP(A36,Liste!$B$3:$O$1581,10,FALSE)</f>
        <v>#N/A</v>
      </c>
      <c r="H36" s="104" t="e">
        <f>VLOOKUP(A36,Liste!$B$3:$O$1581,7,FALSE)</f>
        <v>#N/A</v>
      </c>
      <c r="I36" s="104" t="e">
        <f>VLOOKUP(A36,Liste!$B$3:$O$1581,8,FALSE)</f>
        <v>#N/A</v>
      </c>
      <c r="J36" s="116" t="e">
        <f>VLOOKUP(A36,Liste!$B$3:$O$1581,9,FALSE)</f>
        <v>#N/A</v>
      </c>
    </row>
    <row r="37" spans="1:10" ht="15" customHeight="1" x14ac:dyDescent="0.25">
      <c r="A37" s="64" t="str">
        <f t="shared" si="0"/>
        <v>2</v>
      </c>
      <c r="B37" s="352"/>
      <c r="C37" s="156"/>
      <c r="D37" s="114" t="e">
        <f>VLOOKUP(A37,Liste!$B$3:$O$1581,3,FALSE)</f>
        <v>#N/A</v>
      </c>
      <c r="E37" s="114" t="e">
        <f>VLOOKUP(A37,Liste!$B$3:$O$1581,4,FALSE)</f>
        <v>#N/A</v>
      </c>
      <c r="F37" s="114" t="e">
        <f>VLOOKUP(A37,Liste!$B$3:$O$1581,6,FALSE)</f>
        <v>#N/A</v>
      </c>
      <c r="G37" s="115" t="e">
        <f>VLOOKUP(A37,Liste!$B$3:$O$1581,10,FALSE)</f>
        <v>#N/A</v>
      </c>
      <c r="H37" s="104" t="e">
        <f>VLOOKUP(A37,Liste!$B$3:$O$1581,7,FALSE)</f>
        <v>#N/A</v>
      </c>
      <c r="I37" s="104" t="e">
        <f>VLOOKUP(A37,Liste!$B$3:$O$1581,8,FALSE)</f>
        <v>#N/A</v>
      </c>
      <c r="J37" s="116" t="e">
        <f>VLOOKUP(A37,Liste!$B$3:$O$1581,9,FALSE)</f>
        <v>#N/A</v>
      </c>
    </row>
    <row r="38" spans="1:10" ht="15" customHeight="1" x14ac:dyDescent="0.25">
      <c r="A38" s="64" t="str">
        <f t="shared" si="0"/>
        <v>2</v>
      </c>
      <c r="B38" s="352"/>
      <c r="C38" s="110"/>
      <c r="D38" s="110" t="e">
        <f>VLOOKUP(A38,Liste!$B$3:$O$1581,3,FALSE)</f>
        <v>#N/A</v>
      </c>
      <c r="E38" s="110" t="e">
        <f>VLOOKUP(A38,Liste!$B$3:$O$1581,4,FALSE)</f>
        <v>#N/A</v>
      </c>
      <c r="F38" s="110" t="e">
        <f>VLOOKUP(A38,Liste!$B$3:$O$1581,6,FALSE)</f>
        <v>#N/A</v>
      </c>
      <c r="G38" s="111" t="e">
        <f>VLOOKUP(A38,Liste!$B$3:$O$1581,10,FALSE)</f>
        <v>#N/A</v>
      </c>
      <c r="H38" s="113" t="e">
        <f>VLOOKUP(A38,Liste!$B$3:$O$1581,7,FALSE)</f>
        <v>#N/A</v>
      </c>
      <c r="I38" s="113" t="e">
        <f>VLOOKUP(A38,Liste!$B$3:$O$1581,8,FALSE)</f>
        <v>#N/A</v>
      </c>
      <c r="J38" s="112" t="e">
        <f>VLOOKUP(A38,Liste!$B$3:$O$1581,9,FALSE)</f>
        <v>#N/A</v>
      </c>
    </row>
  </sheetData>
  <mergeCells count="9">
    <mergeCell ref="A1:J1"/>
    <mergeCell ref="B5:B6"/>
    <mergeCell ref="C5:C6"/>
    <mergeCell ref="D5:D6"/>
    <mergeCell ref="E5:E6"/>
    <mergeCell ref="F5:F6"/>
    <mergeCell ref="G5:J6"/>
    <mergeCell ref="C3:D3"/>
    <mergeCell ref="F2:J3"/>
  </mergeCells>
  <conditionalFormatting sqref="X7:Y22">
    <cfRule type="cellIs" dxfId="109" priority="12" operator="notEqual">
      <formula>"X"</formula>
    </cfRule>
  </conditionalFormatting>
  <conditionalFormatting sqref="Z7:AH22">
    <cfRule type="cellIs" dxfId="108" priority="10" operator="equal">
      <formula>0</formula>
    </cfRule>
    <cfRule type="cellIs" dxfId="107" priority="11" operator="greaterThan">
      <formula>0</formula>
    </cfRule>
  </conditionalFormatting>
  <conditionalFormatting sqref="C38 C33:C36 C9 C25:C28 C11:C23">
    <cfRule type="containsText" dxfId="106" priority="9" operator="containsText" text="#N/A">
      <formula>NOT(ISERROR(SEARCH("#N/A",C9)))</formula>
    </cfRule>
  </conditionalFormatting>
  <conditionalFormatting sqref="F38:J38 N7:N9 C38 X7:AV22 D7:G38 C9:C36">
    <cfRule type="containsErrors" dxfId="105" priority="8">
      <formula>ISERROR(C7)</formula>
    </cfRule>
  </conditionalFormatting>
  <conditionalFormatting sqref="AS7:AS22">
    <cfRule type="containsText" dxfId="104" priority="7" operator="containsText" text="NON">
      <formula>NOT(ISERROR(SEARCH("NON",AS7)))</formula>
    </cfRule>
  </conditionalFormatting>
  <conditionalFormatting sqref="G7:J38">
    <cfRule type="cellIs" dxfId="103" priority="5" operator="equal">
      <formula>0</formula>
    </cfRule>
    <cfRule type="containsErrors" dxfId="102" priority="6">
      <formula>ISERROR(G7)</formula>
    </cfRule>
  </conditionalFormatting>
  <conditionalFormatting sqref="C8">
    <cfRule type="containsText" dxfId="101" priority="2" operator="containsText" text="#N/A">
      <formula>NOT(ISERROR(SEARCH("#N/A",C8)))</formula>
    </cfRule>
  </conditionalFormatting>
  <conditionalFormatting sqref="C8">
    <cfRule type="containsErrors" dxfId="100" priority="1">
      <formula>ISERROR(C8)</formula>
    </cfRule>
  </conditionalFormatting>
  <pageMargins left="0.19685039370078741" right="0.19685039370078741" top="0.19685039370078741" bottom="0.19685039370078741" header="0.31496062992125984" footer="0.31496062992125984"/>
  <pageSetup paperSize="9" orientation="portrait" horizont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7"/>
  <sheetViews>
    <sheetView topLeftCell="E1" zoomScale="88" zoomScaleNormal="88" workbookViewId="0">
      <pane ySplit="6" topLeftCell="A7" activePane="bottomLeft" state="frozen"/>
      <selection pane="bottomLeft" activeCell="AF5" sqref="AF5:AF6"/>
    </sheetView>
  </sheetViews>
  <sheetFormatPr baseColWidth="10" defaultRowHeight="15" x14ac:dyDescent="0.25"/>
  <cols>
    <col min="1" max="1" width="5" customWidth="1"/>
    <col min="2" max="2" width="5" hidden="1" customWidth="1"/>
    <col min="3" max="3" width="9" customWidth="1"/>
    <col min="4" max="4" width="21.42578125" customWidth="1"/>
    <col min="5" max="5" width="17.28515625" customWidth="1"/>
    <col min="6" max="6" width="25.140625" customWidth="1"/>
    <col min="7" max="7" width="7" customWidth="1"/>
    <col min="8" max="10" width="2.5703125" customWidth="1"/>
    <col min="11" max="11" width="2.85546875" customWidth="1"/>
    <col min="12" max="12" width="5.7109375" style="2" hidden="1" customWidth="1"/>
    <col min="13" max="13" width="6.28515625" style="2" customWidth="1"/>
    <col min="14" max="14" width="7.7109375" style="2" hidden="1" customWidth="1"/>
    <col min="15" max="15" width="7" style="2" customWidth="1"/>
    <col min="16" max="16" width="5.7109375" style="2" hidden="1" customWidth="1"/>
    <col min="17" max="17" width="6.5703125" style="2" customWidth="1"/>
    <col min="18" max="18" width="7.7109375" style="2" hidden="1" customWidth="1"/>
    <col min="19" max="19" width="7" style="2" customWidth="1"/>
    <col min="20" max="20" width="5.7109375" style="2" hidden="1" customWidth="1"/>
    <col min="21" max="21" width="6.28515625" style="2" customWidth="1"/>
    <col min="22" max="22" width="7.7109375" style="2" hidden="1" customWidth="1"/>
    <col min="23" max="23" width="7" style="2" customWidth="1"/>
    <col min="24" max="24" width="10.28515625" customWidth="1"/>
    <col min="25" max="25" width="5.7109375" style="2" hidden="1" customWidth="1"/>
    <col min="26" max="26" width="6.28515625" style="2" customWidth="1"/>
    <col min="27" max="27" width="7.7109375" style="2" hidden="1" customWidth="1"/>
    <col min="28" max="28" width="7" style="2" customWidth="1"/>
    <col min="29" max="29" width="5.7109375" style="2" hidden="1" customWidth="1"/>
    <col min="30" max="30" width="6.42578125" style="2" customWidth="1"/>
    <col min="31" max="31" width="8.5703125" style="2" hidden="1" customWidth="1"/>
    <col min="32" max="32" width="7" style="2" customWidth="1"/>
    <col min="33" max="35" width="7.7109375" customWidth="1"/>
  </cols>
  <sheetData>
    <row r="1" spans="1:45" s="103" customFormat="1" ht="23.25" customHeight="1" thickTop="1" x14ac:dyDescent="0.25">
      <c r="A1" s="441" t="str">
        <f>Entete!B2</f>
        <v>CYCLO SAN MARTINOIS</v>
      </c>
      <c r="B1" s="441"/>
      <c r="C1" s="441"/>
      <c r="D1" s="441"/>
      <c r="E1" s="441"/>
      <c r="F1" s="441"/>
      <c r="G1" s="309"/>
      <c r="H1" s="309"/>
      <c r="I1" s="309"/>
      <c r="J1" s="309"/>
      <c r="K1" s="309"/>
      <c r="M1" s="432" t="s">
        <v>1445</v>
      </c>
      <c r="N1" s="433"/>
      <c r="O1" s="433"/>
      <c r="P1" s="433"/>
      <c r="Q1" s="433"/>
      <c r="R1" s="433"/>
      <c r="S1" s="433"/>
      <c r="T1" s="433"/>
      <c r="U1" s="433"/>
      <c r="V1" s="433"/>
      <c r="W1" s="434"/>
      <c r="Z1" s="432" t="s">
        <v>1445</v>
      </c>
      <c r="AA1" s="433"/>
      <c r="AB1" s="433"/>
      <c r="AC1" s="433"/>
      <c r="AD1" s="433"/>
      <c r="AE1" s="433"/>
      <c r="AF1" s="434"/>
      <c r="AG1" s="293"/>
      <c r="AH1" s="293"/>
      <c r="AI1" s="438" t="s">
        <v>1446</v>
      </c>
      <c r="AJ1" s="439"/>
      <c r="AK1" s="440"/>
      <c r="AL1" s="206" t="str">
        <f>IF(AT3=1,"Heures","")</f>
        <v/>
      </c>
      <c r="AM1" s="106" t="str">
        <f>IF(AT3=1,"Minutes","")</f>
        <v/>
      </c>
      <c r="AN1" s="206"/>
      <c r="AO1" s="206" t="str">
        <f>IF(AT3=1,"Secondes","")</f>
        <v/>
      </c>
      <c r="AP1" s="420" t="str">
        <f>IF(AT3=1,"Vitesse moyenne du premier","")</f>
        <v/>
      </c>
      <c r="AQ1" s="420"/>
      <c r="AR1" s="420"/>
      <c r="AS1" s="420"/>
    </row>
    <row r="2" spans="1:45" s="103" customFormat="1" ht="25.5" customHeight="1" thickBot="1" x14ac:dyDescent="0.3">
      <c r="A2" s="441"/>
      <c r="B2" s="441"/>
      <c r="C2" s="441"/>
      <c r="D2" s="441"/>
      <c r="E2" s="441"/>
      <c r="F2" s="441"/>
      <c r="G2" s="309"/>
      <c r="H2" s="309"/>
      <c r="I2" s="309"/>
      <c r="J2" s="309"/>
      <c r="K2" s="309"/>
      <c r="M2" s="435" t="e">
        <f>FSGT2_Inscr!O3/(AI3+AJ3/60+AK3/36000)*X3</f>
        <v>#DIV/0!</v>
      </c>
      <c r="N2" s="436"/>
      <c r="O2" s="436"/>
      <c r="P2" s="436"/>
      <c r="Q2" s="436"/>
      <c r="R2" s="436"/>
      <c r="S2" s="436"/>
      <c r="T2" s="436"/>
      <c r="U2" s="436"/>
      <c r="V2" s="436"/>
      <c r="W2" s="437"/>
      <c r="X2" s="185"/>
      <c r="Z2" s="435" t="e">
        <f>FSGT2_Inscr!O3/(AI3+AJ3/60+AK3/36000)*AG3</f>
        <v>#DIV/0!</v>
      </c>
      <c r="AA2" s="436"/>
      <c r="AB2" s="436"/>
      <c r="AC2" s="436"/>
      <c r="AD2" s="436"/>
      <c r="AE2" s="436"/>
      <c r="AF2" s="437"/>
      <c r="AG2" s="208"/>
      <c r="AH2" s="208"/>
      <c r="AI2" s="294" t="s">
        <v>1344</v>
      </c>
      <c r="AJ2" s="295" t="s">
        <v>1345</v>
      </c>
      <c r="AK2" s="296" t="s">
        <v>1346</v>
      </c>
      <c r="AL2" s="106"/>
      <c r="AM2" s="106"/>
      <c r="AN2" s="106"/>
      <c r="AO2" s="106"/>
      <c r="AP2" s="106"/>
      <c r="AQ2" s="106"/>
      <c r="AR2" s="106"/>
      <c r="AS2" s="208"/>
    </row>
    <row r="3" spans="1:45" s="103" customFormat="1" ht="24.75" customHeight="1" thickTop="1" thickBot="1" x14ac:dyDescent="0.3">
      <c r="A3" s="419" t="str">
        <f>Entete!B4</f>
        <v>TOUTENANT - GENERAL</v>
      </c>
      <c r="B3" s="419"/>
      <c r="C3" s="419"/>
      <c r="D3" s="419"/>
      <c r="E3" s="419"/>
      <c r="F3" s="230" t="str">
        <f>Entete!B6</f>
        <v>23 JUIN 2013</v>
      </c>
      <c r="H3" s="106"/>
      <c r="I3" s="106"/>
      <c r="J3" s="106"/>
      <c r="K3" s="182"/>
      <c r="L3" s="198"/>
      <c r="M3" s="427" t="s">
        <v>1341</v>
      </c>
      <c r="N3" s="427"/>
      <c r="O3" s="428"/>
      <c r="P3" s="428"/>
      <c r="Q3" s="428"/>
      <c r="R3" s="428"/>
      <c r="S3" s="428"/>
      <c r="T3" s="428"/>
      <c r="U3" s="428"/>
      <c r="V3" s="267"/>
      <c r="W3" s="430"/>
      <c r="X3" s="200">
        <f>IF(W3="x",1,0)</f>
        <v>0</v>
      </c>
      <c r="Y3" s="199"/>
      <c r="Z3" s="421" t="s">
        <v>1342</v>
      </c>
      <c r="AA3" s="421"/>
      <c r="AB3" s="422"/>
      <c r="AC3" s="422"/>
      <c r="AD3" s="422"/>
      <c r="AE3" s="269"/>
      <c r="AF3" s="425" t="s">
        <v>50</v>
      </c>
      <c r="AG3" s="201">
        <f>IF(AF3="x",1,0)</f>
        <v>1</v>
      </c>
      <c r="AI3" s="297"/>
      <c r="AJ3" s="298"/>
      <c r="AK3" s="299"/>
      <c r="AL3" s="106"/>
      <c r="AM3" s="106"/>
      <c r="AN3" s="106"/>
      <c r="AO3" s="106"/>
      <c r="AP3" s="106"/>
      <c r="AQ3" s="106"/>
      <c r="AR3" s="106"/>
      <c r="AS3" s="106"/>
    </row>
    <row r="4" spans="1:45" s="103" customFormat="1" ht="7.5" customHeight="1" thickTop="1" x14ac:dyDescent="0.25">
      <c r="H4" s="106"/>
      <c r="I4" s="106"/>
      <c r="J4" s="106"/>
      <c r="K4" s="182"/>
      <c r="L4" s="188"/>
      <c r="M4" s="429"/>
      <c r="N4" s="429"/>
      <c r="O4" s="390"/>
      <c r="P4" s="390"/>
      <c r="Q4" s="390"/>
      <c r="R4" s="390"/>
      <c r="S4" s="390"/>
      <c r="T4" s="390"/>
      <c r="U4" s="390"/>
      <c r="V4" s="268"/>
      <c r="W4" s="431"/>
      <c r="X4" s="190"/>
      <c r="Y4" s="188"/>
      <c r="Z4" s="423"/>
      <c r="AA4" s="423"/>
      <c r="AB4" s="424"/>
      <c r="AC4" s="424"/>
      <c r="AD4" s="424"/>
      <c r="AE4" s="270"/>
      <c r="AF4" s="426"/>
    </row>
    <row r="5" spans="1:45" s="126" customFormat="1" ht="15" customHeight="1" x14ac:dyDescent="0.25">
      <c r="A5" s="442" t="s">
        <v>514</v>
      </c>
      <c r="B5" s="242"/>
      <c r="C5" s="408" t="s">
        <v>507</v>
      </c>
      <c r="D5" s="387" t="s">
        <v>295</v>
      </c>
      <c r="E5" s="389" t="s">
        <v>8</v>
      </c>
      <c r="F5" s="391" t="s">
        <v>0</v>
      </c>
      <c r="G5" s="393" t="s">
        <v>9</v>
      </c>
      <c r="H5" s="395" t="s">
        <v>513</v>
      </c>
      <c r="I5" s="396"/>
      <c r="J5" s="396"/>
      <c r="K5" s="414"/>
      <c r="L5" s="416" t="s">
        <v>1338</v>
      </c>
      <c r="M5" s="413"/>
      <c r="N5" s="292"/>
      <c r="O5" s="410" t="s">
        <v>1337</v>
      </c>
      <c r="P5" s="412" t="s">
        <v>1339</v>
      </c>
      <c r="Q5" s="413"/>
      <c r="R5" s="292"/>
      <c r="S5" s="410" t="s">
        <v>1337</v>
      </c>
      <c r="T5" s="416" t="s">
        <v>1340</v>
      </c>
      <c r="U5" s="413"/>
      <c r="V5" s="292"/>
      <c r="W5" s="417" t="s">
        <v>1337</v>
      </c>
      <c r="X5" s="191"/>
      <c r="Y5" s="416" t="s">
        <v>1338</v>
      </c>
      <c r="Z5" s="413"/>
      <c r="AA5" s="241"/>
      <c r="AB5" s="410" t="s">
        <v>1337</v>
      </c>
      <c r="AC5" s="412" t="s">
        <v>1343</v>
      </c>
      <c r="AD5" s="413"/>
      <c r="AE5" s="241"/>
      <c r="AF5" s="417" t="s">
        <v>1337</v>
      </c>
      <c r="AG5" s="86"/>
      <c r="AH5" s="86"/>
      <c r="AI5" s="86"/>
      <c r="AJ5" s="86"/>
      <c r="AK5" s="86"/>
      <c r="AL5" s="86"/>
      <c r="AM5" s="86"/>
      <c r="AN5" s="86"/>
      <c r="AO5" s="88"/>
      <c r="AP5" s="91"/>
      <c r="AQ5" s="89"/>
      <c r="AR5" s="90"/>
    </row>
    <row r="6" spans="1:45" s="126" customFormat="1" ht="17.25" customHeight="1" x14ac:dyDescent="0.25">
      <c r="A6" s="443"/>
      <c r="B6" s="243"/>
      <c r="C6" s="409"/>
      <c r="D6" s="388"/>
      <c r="E6" s="390"/>
      <c r="F6" s="392"/>
      <c r="G6" s="394"/>
      <c r="H6" s="398"/>
      <c r="I6" s="399"/>
      <c r="J6" s="399"/>
      <c r="K6" s="415"/>
      <c r="L6" s="416"/>
      <c r="M6" s="413"/>
      <c r="N6" s="292"/>
      <c r="O6" s="411"/>
      <c r="P6" s="412"/>
      <c r="Q6" s="413"/>
      <c r="R6" s="292"/>
      <c r="S6" s="411"/>
      <c r="T6" s="416"/>
      <c r="U6" s="413"/>
      <c r="V6" s="292"/>
      <c r="W6" s="418"/>
      <c r="X6" s="191"/>
      <c r="Y6" s="416"/>
      <c r="Z6" s="413"/>
      <c r="AA6" s="241"/>
      <c r="AB6" s="411"/>
      <c r="AC6" s="412"/>
      <c r="AD6" s="413"/>
      <c r="AE6" s="241"/>
      <c r="AF6" s="418"/>
      <c r="AG6" s="85"/>
      <c r="AH6" s="85"/>
      <c r="AI6" s="85"/>
      <c r="AJ6" s="85"/>
      <c r="AK6" s="85"/>
      <c r="AL6" s="85"/>
      <c r="AM6" s="85"/>
      <c r="AN6" s="85"/>
      <c r="AO6" s="88"/>
      <c r="AP6" s="91"/>
      <c r="AQ6" s="89"/>
      <c r="AR6" s="90"/>
    </row>
    <row r="7" spans="1:45" ht="15" customHeight="1" x14ac:dyDescent="0.25">
      <c r="A7" s="119">
        <v>1</v>
      </c>
      <c r="B7" s="256">
        <f t="shared" ref="B7:B57" si="0">IF(A7="A",0,IF(A7="NC",2,1))</f>
        <v>1</v>
      </c>
      <c r="C7" s="120">
        <v>133</v>
      </c>
      <c r="D7" s="121" t="str">
        <f>IF(ISERROR(VLOOKUP(C7,FSGT2_Inscr!$B$7:$K$42,2,FALSE))=TRUE,VLOOKUP(C7,FSGT3_Inscr!$B$7:$K$31,2,FALSE),(VLOOKUP(C7,FSGT2_Inscr!$B$7:$K$42,2,FALSE)))</f>
        <v>CALONNE</v>
      </c>
      <c r="E7" s="121" t="str">
        <f>IF(ISERROR(VLOOKUP(C7,FSGT2_Inscr!$B$7:$K$42,3,FALSE))=TRUE,VLOOKUP(C7,FSGT3_Inscr!$B$7:$K$31,3,FALSE),(VLOOKUP(C7,FSGT2_Inscr!$B$7:$K$42,3,FALSE)))</f>
        <v>Olivier</v>
      </c>
      <c r="F7" s="121" t="str">
        <f>IF(ISERROR(VLOOKUP(C7,FSGT2_Inscr!$B$7:$K$42,4,FALSE))=TRUE,VLOOKUP(C7,FSGT3_Inscr!$B$7:$K$31,4,FALSE),(VLOOKUP(C7,FSGT2_Inscr!$B$7:$K$42,4,FALSE)))</f>
        <v>Creusot VS</v>
      </c>
      <c r="G7" s="121">
        <f>IF(ISERROR(VLOOKUP(C7,FSGT2_Inscr!$B$7:$K$42,5,FALSE))=TRUE,VLOOKUP(C7,FSGT3_Inscr!$B$7:$K$31,5,FALSE),(VLOOKUP(C7,FSGT2_Inscr!$B$7:$K$42,5,FALSE)))</f>
        <v>71</v>
      </c>
      <c r="H7" s="121">
        <f>IF(ISERROR(VLOOKUP(C7,FSGT2_Inscr!$B$7:$K$42,6,FALSE))=TRUE,VLOOKUP(C7,FSGT3_Inscr!$B$7:$K$31,6,FALSE),(VLOOKUP(C7,FSGT2_Inscr!$B$7:$K$42,6,FALSE)))</f>
        <v>0</v>
      </c>
      <c r="I7" s="121">
        <f>IF(ISERROR(VLOOKUP(C7,FSGT2_Inscr!$B$7:$K$42,7,FALSE))=TRUE,VLOOKUP(C7,FSGT3_Inscr!$B$7:$K$31,7,FALSE),(VLOOKUP(C7,FSGT2_Inscr!$B$7:$K$42,7,FALSE)))</f>
        <v>2</v>
      </c>
      <c r="J7" s="121">
        <f>IF(ISERROR(VLOOKUP(C7,FSGT2_Inscr!$B$7:$K$42,8,FALSE))=TRUE,VLOOKUP(C7,FSGT3_Inscr!$B$7:$K$31,8,FALSE),(VLOOKUP(C7,FSGT2_Inscr!$B$7:$K$42,8,FALSE)))</f>
        <v>0</v>
      </c>
      <c r="K7" s="301">
        <f>IF(ISERROR(VLOOKUP(C7,FSGT2_Inscr!$B$7:$K$42,9,FALSE))=TRUE,VLOOKUP(C7,FSGT3_Inscr!$B$7:$K$31,9,FALSE),(VLOOKUP(C7,FSGT2_Inscr!$B$7:$K$42,9,FALSE)))</f>
        <v>0</v>
      </c>
      <c r="L7" s="262">
        <f>IF(AND(I7=1,$X$3=1),1,0)</f>
        <v>0</v>
      </c>
      <c r="M7" s="133" t="e">
        <f>SUM($L$7:L7)/L7</f>
        <v>#DIV/0!</v>
      </c>
      <c r="N7" s="263" t="e">
        <f t="shared" ref="N7:N38" si="1">IF(B7=1,(L7*(200-(8*M7)+8)),IF(B7=2,O6,0))</f>
        <v>#DIV/0!</v>
      </c>
      <c r="O7" s="202" t="e">
        <f>IF(N7&lt;0,0,N7)/$X$3</f>
        <v>#DIV/0!</v>
      </c>
      <c r="P7" s="262">
        <f>IF(AND(I7=2,$X$3=1),1,0)</f>
        <v>0</v>
      </c>
      <c r="Q7" s="133" t="e">
        <f>SUM($P$7:P7)/P7</f>
        <v>#DIV/0!</v>
      </c>
      <c r="R7" s="263" t="e">
        <f t="shared" ref="R7:R38" si="2">IF(B7=1,(P7*(200-(8*Q7)+8)),IF(B7=2,S6,0))</f>
        <v>#DIV/0!</v>
      </c>
      <c r="S7" s="202" t="e">
        <f t="shared" ref="S7:S38" si="3">IF(R7&lt;0,0,R7)/$X$3</f>
        <v>#DIV/0!</v>
      </c>
      <c r="T7" s="262">
        <f>IF(AND(I7=3,$X$3=1),1,0)</f>
        <v>0</v>
      </c>
      <c r="U7" s="133" t="e">
        <f>SUM($T$7:T7)/T7</f>
        <v>#DIV/0!</v>
      </c>
      <c r="V7" s="263" t="e">
        <f t="shared" ref="V7:V38" si="4">IF(B7=1,(T7*(100-(4*U7)+4)),IF(B7=2,W6,0))</f>
        <v>#DIV/0!</v>
      </c>
      <c r="W7" s="203" t="e">
        <f>IF(V7&lt;0,0,V7)/$X$3</f>
        <v>#DIV/0!</v>
      </c>
      <c r="X7" s="192"/>
      <c r="Y7" s="262">
        <f>IF(AND(I7=1,$AG$3=1),1,0)</f>
        <v>0</v>
      </c>
      <c r="Z7" s="133" t="e">
        <f>SUM($Y$7:Y7)/Y7</f>
        <v>#DIV/0!</v>
      </c>
      <c r="AA7" s="263" t="e">
        <f t="shared" ref="AA7:AA38" si="5">IF(B7=1,(Y7*(200-(8*Z7)+8)),IF(B7=2,AB6,0))</f>
        <v>#DIV/0!</v>
      </c>
      <c r="AB7" s="202" t="e">
        <f>IF(AA7&lt;0,0,AA7)/$AG$3</f>
        <v>#DIV/0!</v>
      </c>
      <c r="AC7" s="264">
        <f>IF(AND(OR((I7=2),(I7=3)),$AG$3=1),1,0)</f>
        <v>1</v>
      </c>
      <c r="AD7" s="133">
        <f>SUM($AC$7:AC7)/AC7</f>
        <v>1</v>
      </c>
      <c r="AE7" s="263">
        <f t="shared" ref="AE7:AE38" si="6">IF(B7=1,(AC7*(200-(8*AD7)+8)),IF(B7=2,AF6,0))</f>
        <v>200</v>
      </c>
      <c r="AF7" s="202">
        <f>IF(AE7&lt;0,0,AE7)/$AG$3</f>
        <v>200</v>
      </c>
    </row>
    <row r="8" spans="1:45" ht="15" customHeight="1" x14ac:dyDescent="0.25">
      <c r="A8" s="122">
        <v>2</v>
      </c>
      <c r="B8" s="256">
        <f t="shared" si="0"/>
        <v>1</v>
      </c>
      <c r="C8" s="122">
        <v>135</v>
      </c>
      <c r="D8" s="121" t="str">
        <f>IF(ISERROR(VLOOKUP(C8,FSGT2_Inscr!$B$7:$K$42,2,FALSE))=TRUE,VLOOKUP(C8,FSGT3_Inscr!$B$7:$K$31,2,FALSE),(VLOOKUP(C8,FSGT2_Inscr!$B$7:$K$42,2,FALSE)))</f>
        <v>JOLIVOT</v>
      </c>
      <c r="E8" s="121" t="str">
        <f>IF(ISERROR(VLOOKUP(C8,FSGT2_Inscr!$B$7:$K$42,3,FALSE))=TRUE,VLOOKUP(C8,FSGT3_Inscr!$B$7:$K$31,3,FALSE),(VLOOKUP(C8,FSGT2_Inscr!$B$7:$K$42,3,FALSE)))</f>
        <v>Sébastien</v>
      </c>
      <c r="F8" s="121" t="str">
        <f>IF(ISERROR(VLOOKUP(C8,FSGT2_Inscr!$B$7:$K$42,4,FALSE))=TRUE,VLOOKUP(C8,FSGT3_Inscr!$B$7:$K$31,4,FALSE),(VLOOKUP(C8,FSGT2_Inscr!$B$7:$K$42,4,FALSE)))</f>
        <v>Creusot VS</v>
      </c>
      <c r="G8" s="121">
        <f>IF(ISERROR(VLOOKUP(C8,FSGT2_Inscr!$B$7:$K$42,5,FALSE))=TRUE,VLOOKUP(C8,FSGT3_Inscr!$B$7:$K$31,5,FALSE),(VLOOKUP(C8,FSGT2_Inscr!$B$7:$K$42,5,FALSE)))</f>
        <v>71</v>
      </c>
      <c r="H8" s="121">
        <f>IF(ISERROR(VLOOKUP(C8,FSGT2_Inscr!$B$7:$K$42,6,FALSE))=TRUE,VLOOKUP(C8,FSGT3_Inscr!$B$7:$K$31,6,FALSE),(VLOOKUP(C8,FSGT2_Inscr!$B$7:$K$42,6,FALSE)))</f>
        <v>0</v>
      </c>
      <c r="I8" s="121">
        <f>IF(ISERROR(VLOOKUP(C8,FSGT2_Inscr!$B$7:$K$42,7,FALSE))=TRUE,VLOOKUP(C8,FSGT3_Inscr!$B$7:$K$31,7,FALSE),(VLOOKUP(C8,FSGT2_Inscr!$B$7:$K$42,7,FALSE)))</f>
        <v>2</v>
      </c>
      <c r="J8" s="121">
        <f>IF(ISERROR(VLOOKUP(C8,FSGT2_Inscr!$B$7:$K$42,8,FALSE))=TRUE,VLOOKUP(C8,FSGT3_Inscr!$B$7:$K$31,8,FALSE),(VLOOKUP(C8,FSGT2_Inscr!$B$7:$K$42,8,FALSE)))</f>
        <v>0</v>
      </c>
      <c r="K8" s="301">
        <f>IF(ISERROR(VLOOKUP(C8,FSGT2_Inscr!$B$7:$K$42,9,FALSE))=TRUE,VLOOKUP(C8,FSGT3_Inscr!$B$7:$K$31,9,FALSE),(VLOOKUP(C8,FSGT2_Inscr!$B$7:$K$42,9,FALSE)))</f>
        <v>0</v>
      </c>
      <c r="L8" s="262">
        <f t="shared" ref="L8:L56" si="7">IF(AND(I8=1,$X$3=1),1,0)</f>
        <v>0</v>
      </c>
      <c r="M8" s="303" t="e">
        <f>SUM($L$7:L8)/L8</f>
        <v>#DIV/0!</v>
      </c>
      <c r="N8" s="304" t="e">
        <f t="shared" si="1"/>
        <v>#DIV/0!</v>
      </c>
      <c r="O8" s="305" t="e">
        <f t="shared" ref="O8:O56" si="8">IF(N8&lt;0,0,N8)/$X$3</f>
        <v>#DIV/0!</v>
      </c>
      <c r="P8" s="306">
        <f t="shared" ref="P8:P56" si="9">IF(AND(I8=2,$X$3=1),1,0)</f>
        <v>0</v>
      </c>
      <c r="Q8" s="303" t="e">
        <f>SUM($P$7:P8)/P8</f>
        <v>#DIV/0!</v>
      </c>
      <c r="R8" s="304" t="e">
        <f t="shared" si="2"/>
        <v>#DIV/0!</v>
      </c>
      <c r="S8" s="305" t="e">
        <f t="shared" si="3"/>
        <v>#DIV/0!</v>
      </c>
      <c r="T8" s="306">
        <f t="shared" ref="T8:T56" si="10">IF(AND(I8=3,$X$3=1),1,0)</f>
        <v>0</v>
      </c>
      <c r="U8" s="303" t="e">
        <f>SUM($T$7:T8)/T8</f>
        <v>#DIV/0!</v>
      </c>
      <c r="V8" s="304" t="e">
        <f t="shared" si="4"/>
        <v>#DIV/0!</v>
      </c>
      <c r="W8" s="307" t="e">
        <f t="shared" ref="W8:W56" si="11">IF(V8&lt;0,0,V8)/$X$3</f>
        <v>#DIV/0!</v>
      </c>
      <c r="X8" s="192"/>
      <c r="Y8" s="262">
        <f t="shared" ref="Y8:Y56" si="12">IF(AND(I8=1,$AG$3=1),1,0)</f>
        <v>0</v>
      </c>
      <c r="Z8" s="303" t="e">
        <f>SUM($Y$7:Y8)/Y8</f>
        <v>#DIV/0!</v>
      </c>
      <c r="AA8" s="304" t="e">
        <f t="shared" si="5"/>
        <v>#DIV/0!</v>
      </c>
      <c r="AB8" s="305" t="e">
        <f t="shared" ref="AB8:AB56" si="13">IF(AA8&lt;0,0,AA8)/$AG$3</f>
        <v>#DIV/0!</v>
      </c>
      <c r="AC8" s="308">
        <f t="shared" ref="AC8:AC56" si="14">IF(AND(OR((I8=2),(I8=3)),$AG$3=1),1,0)</f>
        <v>1</v>
      </c>
      <c r="AD8" s="303">
        <f>SUM($AC$7:AC8)/AC8</f>
        <v>2</v>
      </c>
      <c r="AE8" s="304">
        <f t="shared" si="6"/>
        <v>192</v>
      </c>
      <c r="AF8" s="305">
        <f t="shared" ref="AF8:AF56" si="15">IF(AE8&lt;0,0,AE8)/$AG$3</f>
        <v>192</v>
      </c>
    </row>
    <row r="9" spans="1:45" ht="15" customHeight="1" x14ac:dyDescent="0.25">
      <c r="A9" s="122">
        <v>3</v>
      </c>
      <c r="B9" s="256">
        <f t="shared" si="0"/>
        <v>1</v>
      </c>
      <c r="C9" s="122">
        <v>132</v>
      </c>
      <c r="D9" s="121" t="str">
        <f>IF(ISERROR(VLOOKUP(C9,FSGT2_Inscr!$B$7:$K$42,2,FALSE))=TRUE,VLOOKUP(C9,FSGT3_Inscr!$B$7:$K$31,2,FALSE),(VLOOKUP(C9,FSGT2_Inscr!$B$7:$K$42,2,FALSE)))</f>
        <v>LETIENNE</v>
      </c>
      <c r="E9" s="121" t="str">
        <f>IF(ISERROR(VLOOKUP(C9,FSGT2_Inscr!$B$7:$K$42,3,FALSE))=TRUE,VLOOKUP(C9,FSGT3_Inscr!$B$7:$K$31,3,FALSE),(VLOOKUP(C9,FSGT2_Inscr!$B$7:$K$42,3,FALSE)))</f>
        <v>Arnaud</v>
      </c>
      <c r="F9" s="121" t="str">
        <f>IF(ISERROR(VLOOKUP(C9,FSGT2_Inscr!$B$7:$K$42,4,FALSE))=TRUE,VLOOKUP(C9,FSGT3_Inscr!$B$7:$K$31,4,FALSE),(VLOOKUP(C9,FSGT2_Inscr!$B$7:$K$42,4,FALSE)))</f>
        <v xml:space="preserve">Aluze </v>
      </c>
      <c r="G9" s="121">
        <f>IF(ISERROR(VLOOKUP(C9,FSGT2_Inscr!$B$7:$K$42,5,FALSE))=TRUE,VLOOKUP(C9,FSGT3_Inscr!$B$7:$K$31,5,FALSE),(VLOOKUP(C9,FSGT2_Inscr!$B$7:$K$42,5,FALSE)))</f>
        <v>71</v>
      </c>
      <c r="H9" s="121">
        <f>IF(ISERROR(VLOOKUP(C9,FSGT2_Inscr!$B$7:$K$42,6,FALSE))=TRUE,VLOOKUP(C9,FSGT3_Inscr!$B$7:$K$31,6,FALSE),(VLOOKUP(C9,FSGT2_Inscr!$B$7:$K$42,6,FALSE)))</f>
        <v>0</v>
      </c>
      <c r="I9" s="121">
        <f>IF(ISERROR(VLOOKUP(C9,FSGT2_Inscr!$B$7:$K$42,7,FALSE))=TRUE,VLOOKUP(C9,FSGT3_Inscr!$B$7:$K$31,7,FALSE),(VLOOKUP(C9,FSGT2_Inscr!$B$7:$K$42,7,FALSE)))</f>
        <v>2</v>
      </c>
      <c r="J9" s="121">
        <f>IF(ISERROR(VLOOKUP(C9,FSGT2_Inscr!$B$7:$K$42,8,FALSE))=TRUE,VLOOKUP(C9,FSGT3_Inscr!$B$7:$K$31,8,FALSE),(VLOOKUP(C9,FSGT2_Inscr!$B$7:$K$42,8,FALSE)))</f>
        <v>0</v>
      </c>
      <c r="K9" s="301">
        <f>IF(ISERROR(VLOOKUP(C9,FSGT2_Inscr!$B$7:$K$42,9,FALSE))=TRUE,VLOOKUP(C9,FSGT3_Inscr!$B$7:$K$31,9,FALSE),(VLOOKUP(C9,FSGT2_Inscr!$B$7:$K$42,9,FALSE)))</f>
        <v>0</v>
      </c>
      <c r="L9" s="262">
        <f t="shared" si="7"/>
        <v>0</v>
      </c>
      <c r="M9" s="303" t="e">
        <f>SUM($L$7:L9)/L9</f>
        <v>#DIV/0!</v>
      </c>
      <c r="N9" s="304" t="e">
        <f t="shared" si="1"/>
        <v>#DIV/0!</v>
      </c>
      <c r="O9" s="305" t="e">
        <f t="shared" si="8"/>
        <v>#DIV/0!</v>
      </c>
      <c r="P9" s="306">
        <f t="shared" si="9"/>
        <v>0</v>
      </c>
      <c r="Q9" s="303" t="e">
        <f>SUM($P$7:P9)/P9</f>
        <v>#DIV/0!</v>
      </c>
      <c r="R9" s="304" t="e">
        <f t="shared" si="2"/>
        <v>#DIV/0!</v>
      </c>
      <c r="S9" s="305" t="e">
        <f t="shared" si="3"/>
        <v>#DIV/0!</v>
      </c>
      <c r="T9" s="306">
        <f t="shared" si="10"/>
        <v>0</v>
      </c>
      <c r="U9" s="303" t="e">
        <f>SUM($T$7:T9)/T9</f>
        <v>#DIV/0!</v>
      </c>
      <c r="V9" s="304" t="e">
        <f t="shared" si="4"/>
        <v>#DIV/0!</v>
      </c>
      <c r="W9" s="307" t="e">
        <f t="shared" si="11"/>
        <v>#DIV/0!</v>
      </c>
      <c r="X9" s="192"/>
      <c r="Y9" s="262">
        <f t="shared" si="12"/>
        <v>0</v>
      </c>
      <c r="Z9" s="303" t="e">
        <f>SUM($Y$7:Y9)/Y9</f>
        <v>#DIV/0!</v>
      </c>
      <c r="AA9" s="304" t="e">
        <f t="shared" si="5"/>
        <v>#DIV/0!</v>
      </c>
      <c r="AB9" s="305" t="e">
        <f t="shared" si="13"/>
        <v>#DIV/0!</v>
      </c>
      <c r="AC9" s="308">
        <f t="shared" si="14"/>
        <v>1</v>
      </c>
      <c r="AD9" s="303">
        <f>SUM($AC$7:AC9)/AC9</f>
        <v>3</v>
      </c>
      <c r="AE9" s="304">
        <f t="shared" si="6"/>
        <v>184</v>
      </c>
      <c r="AF9" s="305">
        <f t="shared" si="15"/>
        <v>184</v>
      </c>
    </row>
    <row r="10" spans="1:45" ht="15" customHeight="1" x14ac:dyDescent="0.25">
      <c r="A10" s="122">
        <v>4</v>
      </c>
      <c r="B10" s="256">
        <f t="shared" si="0"/>
        <v>1</v>
      </c>
      <c r="C10" s="122">
        <v>129</v>
      </c>
      <c r="D10" s="121" t="str">
        <f>IF(ISERROR(VLOOKUP(C10,FSGT2_Inscr!$B$7:$K$42,2,FALSE))=TRUE,VLOOKUP(C10,FSGT3_Inscr!$B$7:$K$31,2,FALSE),(VLOOKUP(C10,FSGT2_Inscr!$B$7:$K$42,2,FALSE)))</f>
        <v>PROVILLARD</v>
      </c>
      <c r="E10" s="121" t="str">
        <f>IF(ISERROR(VLOOKUP(C10,FSGT2_Inscr!$B$7:$K$42,3,FALSE))=TRUE,VLOOKUP(C10,FSGT3_Inscr!$B$7:$K$31,3,FALSE),(VLOOKUP(C10,FSGT2_Inscr!$B$7:$K$42,3,FALSE)))</f>
        <v>Jérémy</v>
      </c>
      <c r="F10" s="121" t="str">
        <f>IF(ISERROR(VLOOKUP(C10,FSGT2_Inscr!$B$7:$K$42,4,FALSE))=TRUE,VLOOKUP(C10,FSGT3_Inscr!$B$7:$K$31,4,FALSE),(VLOOKUP(C10,FSGT2_Inscr!$B$7:$K$42,4,FALSE)))</f>
        <v>Creusot VS</v>
      </c>
      <c r="G10" s="121">
        <f>IF(ISERROR(VLOOKUP(C10,FSGT2_Inscr!$B$7:$K$42,5,FALSE))=TRUE,VLOOKUP(C10,FSGT3_Inscr!$B$7:$K$31,5,FALSE),(VLOOKUP(C10,FSGT2_Inscr!$B$7:$K$42,5,FALSE)))</f>
        <v>71</v>
      </c>
      <c r="H10" s="121">
        <f>IF(ISERROR(VLOOKUP(C10,FSGT2_Inscr!$B$7:$K$42,6,FALSE))=TRUE,VLOOKUP(C10,FSGT3_Inscr!$B$7:$K$31,6,FALSE),(VLOOKUP(C10,FSGT2_Inscr!$B$7:$K$42,6,FALSE)))</f>
        <v>0</v>
      </c>
      <c r="I10" s="121">
        <f>IF(ISERROR(VLOOKUP(C10,FSGT2_Inscr!$B$7:$K$42,7,FALSE))=TRUE,VLOOKUP(C10,FSGT3_Inscr!$B$7:$K$31,7,FALSE),(VLOOKUP(C10,FSGT2_Inscr!$B$7:$K$42,7,FALSE)))</f>
        <v>2</v>
      </c>
      <c r="J10" s="121">
        <f>IF(ISERROR(VLOOKUP(C10,FSGT2_Inscr!$B$7:$K$42,8,FALSE))=TRUE,VLOOKUP(C10,FSGT3_Inscr!$B$7:$K$31,8,FALSE),(VLOOKUP(C10,FSGT2_Inscr!$B$7:$K$42,8,FALSE)))</f>
        <v>0</v>
      </c>
      <c r="K10" s="301">
        <f>IF(ISERROR(VLOOKUP(C10,FSGT2_Inscr!$B$7:$K$42,9,FALSE))=TRUE,VLOOKUP(C10,FSGT3_Inscr!$B$7:$K$31,9,FALSE),(VLOOKUP(C10,FSGT2_Inscr!$B$7:$K$42,9,FALSE)))</f>
        <v>0</v>
      </c>
      <c r="L10" s="262">
        <f t="shared" si="7"/>
        <v>0</v>
      </c>
      <c r="M10" s="303" t="e">
        <f>SUM($L$7:L10)/L10</f>
        <v>#DIV/0!</v>
      </c>
      <c r="N10" s="304" t="e">
        <f t="shared" si="1"/>
        <v>#DIV/0!</v>
      </c>
      <c r="O10" s="305" t="e">
        <f t="shared" si="8"/>
        <v>#DIV/0!</v>
      </c>
      <c r="P10" s="306">
        <f t="shared" si="9"/>
        <v>0</v>
      </c>
      <c r="Q10" s="303" t="e">
        <f>SUM($P$7:P10)/P10</f>
        <v>#DIV/0!</v>
      </c>
      <c r="R10" s="304" t="e">
        <f t="shared" si="2"/>
        <v>#DIV/0!</v>
      </c>
      <c r="S10" s="305" t="e">
        <f t="shared" si="3"/>
        <v>#DIV/0!</v>
      </c>
      <c r="T10" s="306">
        <f t="shared" si="10"/>
        <v>0</v>
      </c>
      <c r="U10" s="303" t="e">
        <f>SUM($T$7:T10)/T10</f>
        <v>#DIV/0!</v>
      </c>
      <c r="V10" s="304" t="e">
        <f t="shared" si="4"/>
        <v>#DIV/0!</v>
      </c>
      <c r="W10" s="307" t="e">
        <f t="shared" si="11"/>
        <v>#DIV/0!</v>
      </c>
      <c r="X10" s="192"/>
      <c r="Y10" s="262">
        <f t="shared" si="12"/>
        <v>0</v>
      </c>
      <c r="Z10" s="303" t="e">
        <f>SUM($Y$7:Y10)/Y10</f>
        <v>#DIV/0!</v>
      </c>
      <c r="AA10" s="304" t="e">
        <f t="shared" si="5"/>
        <v>#DIV/0!</v>
      </c>
      <c r="AB10" s="305" t="e">
        <f t="shared" si="13"/>
        <v>#DIV/0!</v>
      </c>
      <c r="AC10" s="308">
        <f t="shared" si="14"/>
        <v>1</v>
      </c>
      <c r="AD10" s="303">
        <f>SUM($AC$7:AC10)/AC10</f>
        <v>4</v>
      </c>
      <c r="AE10" s="304">
        <f t="shared" si="6"/>
        <v>176</v>
      </c>
      <c r="AF10" s="305">
        <f t="shared" si="15"/>
        <v>176</v>
      </c>
    </row>
    <row r="11" spans="1:45" ht="15" customHeight="1" x14ac:dyDescent="0.25">
      <c r="A11" s="122">
        <v>5</v>
      </c>
      <c r="B11" s="256">
        <f t="shared" si="0"/>
        <v>1</v>
      </c>
      <c r="C11" s="109">
        <v>124</v>
      </c>
      <c r="D11" s="121" t="str">
        <f>IF(ISERROR(VLOOKUP(C11,FSGT2_Inscr!$B$7:$K$42,2,FALSE))=TRUE,VLOOKUP(C11,FSGT3_Inscr!$B$7:$K$31,2,FALSE),(VLOOKUP(C11,FSGT2_Inscr!$B$7:$K$42,2,FALSE)))</f>
        <v>ZOCCOLANTE</v>
      </c>
      <c r="E11" s="121" t="str">
        <f>IF(ISERROR(VLOOKUP(C11,FSGT2_Inscr!$B$7:$K$42,3,FALSE))=TRUE,VLOOKUP(C11,FSGT3_Inscr!$B$7:$K$31,3,FALSE),(VLOOKUP(C11,FSGT2_Inscr!$B$7:$K$42,3,FALSE)))</f>
        <v>David</v>
      </c>
      <c r="F11" s="121" t="str">
        <f>IF(ISERROR(VLOOKUP(C11,FSGT2_Inscr!$B$7:$K$42,4,FALSE))=TRUE,VLOOKUP(C11,FSGT3_Inscr!$B$7:$K$31,4,FALSE),(VLOOKUP(C11,FSGT2_Inscr!$B$7:$K$42,4,FALSE)))</f>
        <v>VS Chalon</v>
      </c>
      <c r="G11" s="121">
        <f>IF(ISERROR(VLOOKUP(C11,FSGT2_Inscr!$B$7:$K$42,5,FALSE))=TRUE,VLOOKUP(C11,FSGT3_Inscr!$B$7:$K$31,5,FALSE),(VLOOKUP(C11,FSGT2_Inscr!$B$7:$K$42,5,FALSE)))</f>
        <v>71</v>
      </c>
      <c r="H11" s="121">
        <f>IF(ISERROR(VLOOKUP(C11,FSGT2_Inscr!$B$7:$K$42,6,FALSE))=TRUE,VLOOKUP(C11,FSGT3_Inscr!$B$7:$K$31,6,FALSE),(VLOOKUP(C11,FSGT2_Inscr!$B$7:$K$42,6,FALSE)))</f>
        <v>0</v>
      </c>
      <c r="I11" s="121">
        <f>IF(ISERROR(VLOOKUP(C11,FSGT2_Inscr!$B$7:$K$42,7,FALSE))=TRUE,VLOOKUP(C11,FSGT3_Inscr!$B$7:$K$31,7,FALSE),(VLOOKUP(C11,FSGT2_Inscr!$B$7:$K$42,7,FALSE)))</f>
        <v>2</v>
      </c>
      <c r="J11" s="121">
        <f>IF(ISERROR(VLOOKUP(C11,FSGT2_Inscr!$B$7:$K$42,8,FALSE))=TRUE,VLOOKUP(C11,FSGT3_Inscr!$B$7:$K$31,8,FALSE),(VLOOKUP(C11,FSGT2_Inscr!$B$7:$K$42,8,FALSE)))</f>
        <v>0</v>
      </c>
      <c r="K11" s="301">
        <f>IF(ISERROR(VLOOKUP(C11,FSGT2_Inscr!$B$7:$K$42,9,FALSE))=TRUE,VLOOKUP(C11,FSGT3_Inscr!$B$7:$K$31,9,FALSE),(VLOOKUP(C11,FSGT2_Inscr!$B$7:$K$42,9,FALSE)))</f>
        <v>0</v>
      </c>
      <c r="L11" s="262">
        <f t="shared" si="7"/>
        <v>0</v>
      </c>
      <c r="M11" s="303" t="e">
        <f>SUM($L$7:L11)/L11</f>
        <v>#DIV/0!</v>
      </c>
      <c r="N11" s="304" t="e">
        <f t="shared" si="1"/>
        <v>#DIV/0!</v>
      </c>
      <c r="O11" s="305" t="e">
        <f t="shared" si="8"/>
        <v>#DIV/0!</v>
      </c>
      <c r="P11" s="306">
        <f t="shared" si="9"/>
        <v>0</v>
      </c>
      <c r="Q11" s="303" t="e">
        <f>SUM($P$7:P11)/P11</f>
        <v>#DIV/0!</v>
      </c>
      <c r="R11" s="304" t="e">
        <f t="shared" si="2"/>
        <v>#DIV/0!</v>
      </c>
      <c r="S11" s="305" t="e">
        <f t="shared" si="3"/>
        <v>#DIV/0!</v>
      </c>
      <c r="T11" s="306">
        <f t="shared" si="10"/>
        <v>0</v>
      </c>
      <c r="U11" s="303" t="e">
        <f>SUM($T$7:T11)/T11</f>
        <v>#DIV/0!</v>
      </c>
      <c r="V11" s="304" t="e">
        <f t="shared" si="4"/>
        <v>#DIV/0!</v>
      </c>
      <c r="W11" s="307" t="e">
        <f t="shared" si="11"/>
        <v>#DIV/0!</v>
      </c>
      <c r="X11" s="192"/>
      <c r="Y11" s="262">
        <f t="shared" si="12"/>
        <v>0</v>
      </c>
      <c r="Z11" s="303" t="e">
        <f>SUM($Y$7:Y11)/Y11</f>
        <v>#DIV/0!</v>
      </c>
      <c r="AA11" s="304" t="e">
        <f t="shared" si="5"/>
        <v>#DIV/0!</v>
      </c>
      <c r="AB11" s="305" t="e">
        <f t="shared" si="13"/>
        <v>#DIV/0!</v>
      </c>
      <c r="AC11" s="308">
        <f t="shared" si="14"/>
        <v>1</v>
      </c>
      <c r="AD11" s="303">
        <f>SUM($AC$7:AC11)/AC11</f>
        <v>5</v>
      </c>
      <c r="AE11" s="304">
        <f t="shared" si="6"/>
        <v>168</v>
      </c>
      <c r="AF11" s="305">
        <f t="shared" si="15"/>
        <v>168</v>
      </c>
    </row>
    <row r="12" spans="1:45" ht="15" customHeight="1" x14ac:dyDescent="0.25">
      <c r="A12" s="122">
        <v>6</v>
      </c>
      <c r="B12" s="256">
        <f t="shared" si="0"/>
        <v>1</v>
      </c>
      <c r="C12" s="122">
        <v>126</v>
      </c>
      <c r="D12" s="121" t="str">
        <f>IF(ISERROR(VLOOKUP(C12,FSGT2_Inscr!$B$7:$K$42,2,FALSE))=TRUE,VLOOKUP(C12,FSGT3_Inscr!$B$7:$K$31,2,FALSE),(VLOOKUP(C12,FSGT2_Inscr!$B$7:$K$42,2,FALSE)))</f>
        <v>GAUDILLERE</v>
      </c>
      <c r="E12" s="121" t="str">
        <f>IF(ISERROR(VLOOKUP(C12,FSGT2_Inscr!$B$7:$K$42,3,FALSE))=TRUE,VLOOKUP(C12,FSGT3_Inscr!$B$7:$K$31,3,FALSE),(VLOOKUP(C12,FSGT2_Inscr!$B$7:$K$42,3,FALSE)))</f>
        <v>Alexis</v>
      </c>
      <c r="F12" s="121" t="str">
        <f>IF(ISERROR(VLOOKUP(C12,FSGT2_Inscr!$B$7:$K$42,4,FALSE))=TRUE,VLOOKUP(C12,FSGT3_Inscr!$B$7:$K$31,4,FALSE),(VLOOKUP(C12,FSGT2_Inscr!$B$7:$K$42,4,FALSE)))</f>
        <v>Joncy</v>
      </c>
      <c r="G12" s="121">
        <f>IF(ISERROR(VLOOKUP(C12,FSGT2_Inscr!$B$7:$K$42,5,FALSE))=TRUE,VLOOKUP(C12,FSGT3_Inscr!$B$7:$K$31,5,FALSE),(VLOOKUP(C12,FSGT2_Inscr!$B$7:$K$42,5,FALSE)))</f>
        <v>71</v>
      </c>
      <c r="H12" s="121" t="e">
        <f>IF(ISERROR(VLOOKUP(C12,FSGT2_Inscr!$B$7:$K$42,6,FALSE))=TRUE,VLOOKUP(C12,FSGT3_Inscr!$B$7:$K$31,6,FALSE),(VLOOKUP(C12,FSGT2_Inscr!$B$7:$K$42,6,FALSE)))</f>
        <v>#N/A</v>
      </c>
      <c r="I12" s="121">
        <f>IF(ISERROR(VLOOKUP(C12,FSGT2_Inscr!$B$7:$K$42,7,FALSE))=TRUE,VLOOKUP(C12,FSGT3_Inscr!$B$7:$K$31,7,FALSE),(VLOOKUP(C12,FSGT2_Inscr!$B$7:$K$42,7,FALSE)))</f>
        <v>2</v>
      </c>
      <c r="J12" s="121" t="e">
        <f>IF(ISERROR(VLOOKUP(C12,FSGT2_Inscr!$B$7:$K$42,8,FALSE))=TRUE,VLOOKUP(C12,FSGT3_Inscr!$B$7:$K$31,8,FALSE),(VLOOKUP(C12,FSGT2_Inscr!$B$7:$K$42,8,FALSE)))</f>
        <v>#N/A</v>
      </c>
      <c r="K12" s="301" t="e">
        <f>IF(ISERROR(VLOOKUP(C12,FSGT2_Inscr!$B$7:$K$42,9,FALSE))=TRUE,VLOOKUP(C12,FSGT3_Inscr!$B$7:$K$31,9,FALSE),(VLOOKUP(C12,FSGT2_Inscr!$B$7:$K$42,9,FALSE)))</f>
        <v>#N/A</v>
      </c>
      <c r="L12" s="262">
        <f t="shared" si="7"/>
        <v>0</v>
      </c>
      <c r="M12" s="303" t="e">
        <f>SUM($L$7:L12)/L12</f>
        <v>#DIV/0!</v>
      </c>
      <c r="N12" s="304" t="e">
        <f t="shared" si="1"/>
        <v>#DIV/0!</v>
      </c>
      <c r="O12" s="305" t="e">
        <f t="shared" si="8"/>
        <v>#DIV/0!</v>
      </c>
      <c r="P12" s="306">
        <f t="shared" si="9"/>
        <v>0</v>
      </c>
      <c r="Q12" s="303" t="e">
        <f>SUM($P$7:P12)/P12</f>
        <v>#DIV/0!</v>
      </c>
      <c r="R12" s="304" t="e">
        <f t="shared" si="2"/>
        <v>#DIV/0!</v>
      </c>
      <c r="S12" s="305" t="e">
        <f t="shared" si="3"/>
        <v>#DIV/0!</v>
      </c>
      <c r="T12" s="306">
        <f t="shared" si="10"/>
        <v>0</v>
      </c>
      <c r="U12" s="303" t="e">
        <f>SUM($T$7:T12)/T12</f>
        <v>#DIV/0!</v>
      </c>
      <c r="V12" s="304" t="e">
        <f t="shared" si="4"/>
        <v>#DIV/0!</v>
      </c>
      <c r="W12" s="307" t="e">
        <f t="shared" si="11"/>
        <v>#DIV/0!</v>
      </c>
      <c r="X12" s="192"/>
      <c r="Y12" s="262">
        <f t="shared" si="12"/>
        <v>0</v>
      </c>
      <c r="Z12" s="303" t="e">
        <f>SUM($Y$7:Y12)/Y12</f>
        <v>#DIV/0!</v>
      </c>
      <c r="AA12" s="304" t="e">
        <f t="shared" si="5"/>
        <v>#DIV/0!</v>
      </c>
      <c r="AB12" s="305" t="e">
        <f t="shared" si="13"/>
        <v>#DIV/0!</v>
      </c>
      <c r="AC12" s="308">
        <f t="shared" si="14"/>
        <v>1</v>
      </c>
      <c r="AD12" s="303">
        <f>SUM($AC$7:AC12)/AC12</f>
        <v>6</v>
      </c>
      <c r="AE12" s="304">
        <f t="shared" si="6"/>
        <v>160</v>
      </c>
      <c r="AF12" s="305">
        <f t="shared" si="15"/>
        <v>160</v>
      </c>
    </row>
    <row r="13" spans="1:45" ht="15" customHeight="1" x14ac:dyDescent="0.25">
      <c r="A13" s="122">
        <v>7</v>
      </c>
      <c r="B13" s="256">
        <f t="shared" si="0"/>
        <v>1</v>
      </c>
      <c r="C13" s="122">
        <v>121</v>
      </c>
      <c r="D13" s="121" t="str">
        <f>IF(ISERROR(VLOOKUP(C13,FSGT2_Inscr!$B$7:$K$42,2,FALSE))=TRUE,VLOOKUP(C13,FSGT3_Inscr!$B$7:$K$31,2,FALSE),(VLOOKUP(C13,FSGT2_Inscr!$B$7:$K$42,2,FALSE)))</f>
        <v>ROUSTAIN</v>
      </c>
      <c r="E13" s="121" t="str">
        <f>IF(ISERROR(VLOOKUP(C13,FSGT2_Inscr!$B$7:$K$42,3,FALSE))=TRUE,VLOOKUP(C13,FSGT3_Inscr!$B$7:$K$31,3,FALSE),(VLOOKUP(C13,FSGT2_Inscr!$B$7:$K$42,3,FALSE)))</f>
        <v>Arnaud</v>
      </c>
      <c r="F13" s="121" t="str">
        <f>IF(ISERROR(VLOOKUP(C13,FSGT2_Inscr!$B$7:$K$42,4,FALSE))=TRUE,VLOOKUP(C13,FSGT3_Inscr!$B$7:$K$31,4,FALSE),(VLOOKUP(C13,FSGT2_Inscr!$B$7:$K$42,4,FALSE)))</f>
        <v xml:space="preserve">Melay </v>
      </c>
      <c r="G13" s="121">
        <f>IF(ISERROR(VLOOKUP(C13,FSGT2_Inscr!$B$7:$K$42,5,FALSE))=TRUE,VLOOKUP(C13,FSGT3_Inscr!$B$7:$K$31,5,FALSE),(VLOOKUP(C13,FSGT2_Inscr!$B$7:$K$42,5,FALSE)))</f>
        <v>71</v>
      </c>
      <c r="H13" s="121">
        <f>IF(ISERROR(VLOOKUP(C13,FSGT2_Inscr!$B$7:$K$42,6,FALSE))=TRUE,VLOOKUP(C13,FSGT3_Inscr!$B$7:$K$31,6,FALSE),(VLOOKUP(C13,FSGT2_Inscr!$B$7:$K$42,6,FALSE)))</f>
        <v>0</v>
      </c>
      <c r="I13" s="121">
        <f>IF(ISERROR(VLOOKUP(C13,FSGT2_Inscr!$B$7:$K$42,7,FALSE))=TRUE,VLOOKUP(C13,FSGT3_Inscr!$B$7:$K$31,7,FALSE),(VLOOKUP(C13,FSGT2_Inscr!$B$7:$K$42,7,FALSE)))</f>
        <v>2</v>
      </c>
      <c r="J13" s="121">
        <f>IF(ISERROR(VLOOKUP(C13,FSGT2_Inscr!$B$7:$K$42,8,FALSE))=TRUE,VLOOKUP(C13,FSGT3_Inscr!$B$7:$K$31,8,FALSE),(VLOOKUP(C13,FSGT2_Inscr!$B$7:$K$42,8,FALSE)))</f>
        <v>0</v>
      </c>
      <c r="K13" s="301">
        <f>IF(ISERROR(VLOOKUP(C13,FSGT2_Inscr!$B$7:$K$42,9,FALSE))=TRUE,VLOOKUP(C13,FSGT3_Inscr!$B$7:$K$31,9,FALSE),(VLOOKUP(C13,FSGT2_Inscr!$B$7:$K$42,9,FALSE)))</f>
        <v>0</v>
      </c>
      <c r="L13" s="262">
        <f t="shared" si="7"/>
        <v>0</v>
      </c>
      <c r="M13" s="303" t="e">
        <f>SUM($L$7:L13)/L13</f>
        <v>#DIV/0!</v>
      </c>
      <c r="N13" s="304" t="e">
        <f t="shared" si="1"/>
        <v>#DIV/0!</v>
      </c>
      <c r="O13" s="305" t="e">
        <f t="shared" si="8"/>
        <v>#DIV/0!</v>
      </c>
      <c r="P13" s="306">
        <f t="shared" si="9"/>
        <v>0</v>
      </c>
      <c r="Q13" s="303" t="e">
        <f>SUM($P$7:P13)/P13</f>
        <v>#DIV/0!</v>
      </c>
      <c r="R13" s="304" t="e">
        <f t="shared" si="2"/>
        <v>#DIV/0!</v>
      </c>
      <c r="S13" s="305" t="e">
        <f t="shared" si="3"/>
        <v>#DIV/0!</v>
      </c>
      <c r="T13" s="306">
        <f t="shared" si="10"/>
        <v>0</v>
      </c>
      <c r="U13" s="303" t="e">
        <f>SUM($T$7:T13)/T13</f>
        <v>#DIV/0!</v>
      </c>
      <c r="V13" s="304" t="e">
        <f t="shared" si="4"/>
        <v>#DIV/0!</v>
      </c>
      <c r="W13" s="307" t="e">
        <f t="shared" si="11"/>
        <v>#DIV/0!</v>
      </c>
      <c r="X13" s="192"/>
      <c r="Y13" s="262">
        <f t="shared" si="12"/>
        <v>0</v>
      </c>
      <c r="Z13" s="303" t="e">
        <f>SUM($Y$7:Y13)/Y13</f>
        <v>#DIV/0!</v>
      </c>
      <c r="AA13" s="304" t="e">
        <f t="shared" si="5"/>
        <v>#DIV/0!</v>
      </c>
      <c r="AB13" s="305" t="e">
        <f t="shared" si="13"/>
        <v>#DIV/0!</v>
      </c>
      <c r="AC13" s="308">
        <f t="shared" si="14"/>
        <v>1</v>
      </c>
      <c r="AD13" s="303">
        <f>SUM($AC$7:AC13)/AC13</f>
        <v>7</v>
      </c>
      <c r="AE13" s="304">
        <f t="shared" si="6"/>
        <v>152</v>
      </c>
      <c r="AF13" s="305">
        <f t="shared" si="15"/>
        <v>152</v>
      </c>
    </row>
    <row r="14" spans="1:45" ht="15" customHeight="1" x14ac:dyDescent="0.25">
      <c r="A14" s="122">
        <v>8</v>
      </c>
      <c r="B14" s="256">
        <f t="shared" si="0"/>
        <v>1</v>
      </c>
      <c r="C14" s="122">
        <v>125</v>
      </c>
      <c r="D14" s="121" t="str">
        <f>IF(ISERROR(VLOOKUP(C14,FSGT2_Inscr!$B$7:$K$42,2,FALSE))=TRUE,VLOOKUP(C14,FSGT3_Inscr!$B$7:$K$31,2,FALSE),(VLOOKUP(C14,FSGT2_Inscr!$B$7:$K$42,2,FALSE)))</f>
        <v>DEMORTIERE</v>
      </c>
      <c r="E14" s="121" t="str">
        <f>IF(ISERROR(VLOOKUP(C14,FSGT2_Inscr!$B$7:$K$42,3,FALSE))=TRUE,VLOOKUP(C14,FSGT3_Inscr!$B$7:$K$31,3,FALSE),(VLOOKUP(C14,FSGT2_Inscr!$B$7:$K$42,3,FALSE)))</f>
        <v>Rémy</v>
      </c>
      <c r="F14" s="121" t="str">
        <f>IF(ISERROR(VLOOKUP(C14,FSGT2_Inscr!$B$7:$K$42,4,FALSE))=TRUE,VLOOKUP(C14,FSGT3_Inscr!$B$7:$K$31,4,FALSE),(VLOOKUP(C14,FSGT2_Inscr!$B$7:$K$42,4,FALSE)))</f>
        <v>Buxy</v>
      </c>
      <c r="G14" s="121">
        <f>IF(ISERROR(VLOOKUP(C14,FSGT2_Inscr!$B$7:$K$42,5,FALSE))=TRUE,VLOOKUP(C14,FSGT3_Inscr!$B$7:$K$31,5,FALSE),(VLOOKUP(C14,FSGT2_Inscr!$B$7:$K$42,5,FALSE)))</f>
        <v>71</v>
      </c>
      <c r="H14" s="121">
        <f>IF(ISERROR(VLOOKUP(C14,FSGT2_Inscr!$B$7:$K$42,6,FALSE))=TRUE,VLOOKUP(C14,FSGT3_Inscr!$B$7:$K$31,6,FALSE),(VLOOKUP(C14,FSGT2_Inscr!$B$7:$K$42,6,FALSE)))</f>
        <v>0</v>
      </c>
      <c r="I14" s="121">
        <f>IF(ISERROR(VLOOKUP(C14,FSGT2_Inscr!$B$7:$K$42,7,FALSE))=TRUE,VLOOKUP(C14,FSGT3_Inscr!$B$7:$K$31,7,FALSE),(VLOOKUP(C14,FSGT2_Inscr!$B$7:$K$42,7,FALSE)))</f>
        <v>2</v>
      </c>
      <c r="J14" s="121">
        <f>IF(ISERROR(VLOOKUP(C14,FSGT2_Inscr!$B$7:$K$42,8,FALSE))=TRUE,VLOOKUP(C14,FSGT3_Inscr!$B$7:$K$31,8,FALSE),(VLOOKUP(C14,FSGT2_Inscr!$B$7:$K$42,8,FALSE)))</f>
        <v>0</v>
      </c>
      <c r="K14" s="301">
        <f>IF(ISERROR(VLOOKUP(C14,FSGT2_Inscr!$B$7:$K$42,9,FALSE))=TRUE,VLOOKUP(C14,FSGT3_Inscr!$B$7:$K$31,9,FALSE),(VLOOKUP(C14,FSGT2_Inscr!$B$7:$K$42,9,FALSE)))</f>
        <v>0</v>
      </c>
      <c r="L14" s="262">
        <f t="shared" si="7"/>
        <v>0</v>
      </c>
      <c r="M14" s="303" t="e">
        <f>SUM($L$7:L14)/L14</f>
        <v>#DIV/0!</v>
      </c>
      <c r="N14" s="304" t="e">
        <f t="shared" si="1"/>
        <v>#DIV/0!</v>
      </c>
      <c r="O14" s="305" t="e">
        <f t="shared" si="8"/>
        <v>#DIV/0!</v>
      </c>
      <c r="P14" s="306">
        <f t="shared" si="9"/>
        <v>0</v>
      </c>
      <c r="Q14" s="303" t="e">
        <f>SUM($P$7:P14)/P14</f>
        <v>#DIV/0!</v>
      </c>
      <c r="R14" s="304" t="e">
        <f t="shared" si="2"/>
        <v>#DIV/0!</v>
      </c>
      <c r="S14" s="305" t="e">
        <f t="shared" si="3"/>
        <v>#DIV/0!</v>
      </c>
      <c r="T14" s="306">
        <f t="shared" si="10"/>
        <v>0</v>
      </c>
      <c r="U14" s="303" t="e">
        <f>SUM($T$7:T14)/T14</f>
        <v>#DIV/0!</v>
      </c>
      <c r="V14" s="304" t="e">
        <f t="shared" si="4"/>
        <v>#DIV/0!</v>
      </c>
      <c r="W14" s="307" t="e">
        <f t="shared" si="11"/>
        <v>#DIV/0!</v>
      </c>
      <c r="X14" s="192"/>
      <c r="Y14" s="262">
        <f t="shared" si="12"/>
        <v>0</v>
      </c>
      <c r="Z14" s="303" t="e">
        <f>SUM($Y$7:Y14)/Y14</f>
        <v>#DIV/0!</v>
      </c>
      <c r="AA14" s="304" t="e">
        <f t="shared" si="5"/>
        <v>#DIV/0!</v>
      </c>
      <c r="AB14" s="305" t="e">
        <f t="shared" si="13"/>
        <v>#DIV/0!</v>
      </c>
      <c r="AC14" s="308">
        <f t="shared" si="14"/>
        <v>1</v>
      </c>
      <c r="AD14" s="303">
        <f>SUM($AC$7:AC14)/AC14</f>
        <v>8</v>
      </c>
      <c r="AE14" s="304">
        <f t="shared" si="6"/>
        <v>144</v>
      </c>
      <c r="AF14" s="305">
        <f t="shared" si="15"/>
        <v>144</v>
      </c>
    </row>
    <row r="15" spans="1:45" ht="15" customHeight="1" x14ac:dyDescent="0.25">
      <c r="A15" s="122">
        <v>9</v>
      </c>
      <c r="B15" s="256">
        <f t="shared" si="0"/>
        <v>1</v>
      </c>
      <c r="C15" s="122">
        <v>136</v>
      </c>
      <c r="D15" s="121" t="str">
        <f>IF(ISERROR(VLOOKUP(C15,FSGT2_Inscr!$B$7:$K$42,2,FALSE))=TRUE,VLOOKUP(C15,FSGT3_Inscr!$B$7:$K$31,2,FALSE),(VLOOKUP(C15,FSGT2_Inscr!$B$7:$K$42,2,FALSE)))</f>
        <v>ROYER</v>
      </c>
      <c r="E15" s="121" t="str">
        <f>IF(ISERROR(VLOOKUP(C15,FSGT2_Inscr!$B$7:$K$42,3,FALSE))=TRUE,VLOOKUP(C15,FSGT3_Inscr!$B$7:$K$31,3,FALSE),(VLOOKUP(C15,FSGT2_Inscr!$B$7:$K$42,3,FALSE)))</f>
        <v>Clément</v>
      </c>
      <c r="F15" s="121" t="str">
        <f>IF(ISERROR(VLOOKUP(C15,FSGT2_Inscr!$B$7:$K$42,4,FALSE))=TRUE,VLOOKUP(C15,FSGT3_Inscr!$B$7:$K$31,4,FALSE),(VLOOKUP(C15,FSGT2_Inscr!$B$7:$K$42,4,FALSE)))</f>
        <v>St-Martin en Br</v>
      </c>
      <c r="G15" s="121">
        <f>IF(ISERROR(VLOOKUP(C15,FSGT2_Inscr!$B$7:$K$42,5,FALSE))=TRUE,VLOOKUP(C15,FSGT3_Inscr!$B$7:$K$31,5,FALSE),(VLOOKUP(C15,FSGT2_Inscr!$B$7:$K$42,5,FALSE)))</f>
        <v>71</v>
      </c>
      <c r="H15" s="121">
        <f>IF(ISERROR(VLOOKUP(C15,FSGT2_Inscr!$B$7:$K$42,6,FALSE))=TRUE,VLOOKUP(C15,FSGT3_Inscr!$B$7:$K$31,6,FALSE),(VLOOKUP(C15,FSGT2_Inscr!$B$7:$K$42,6,FALSE)))</f>
        <v>0</v>
      </c>
      <c r="I15" s="121">
        <f>IF(ISERROR(VLOOKUP(C15,FSGT2_Inscr!$B$7:$K$42,7,FALSE))=TRUE,VLOOKUP(C15,FSGT3_Inscr!$B$7:$K$31,7,FALSE),(VLOOKUP(C15,FSGT2_Inscr!$B$7:$K$42,7,FALSE)))</f>
        <v>2</v>
      </c>
      <c r="J15" s="121">
        <f>IF(ISERROR(VLOOKUP(C15,FSGT2_Inscr!$B$7:$K$42,8,FALSE))=TRUE,VLOOKUP(C15,FSGT3_Inscr!$B$7:$K$31,8,FALSE),(VLOOKUP(C15,FSGT2_Inscr!$B$7:$K$42,8,FALSE)))</f>
        <v>0</v>
      </c>
      <c r="K15" s="301">
        <f>IF(ISERROR(VLOOKUP(C15,FSGT2_Inscr!$B$7:$K$42,9,FALSE))=TRUE,VLOOKUP(C15,FSGT3_Inscr!$B$7:$K$31,9,FALSE),(VLOOKUP(C15,FSGT2_Inscr!$B$7:$K$42,9,FALSE)))</f>
        <v>0</v>
      </c>
      <c r="L15" s="262">
        <f t="shared" si="7"/>
        <v>0</v>
      </c>
      <c r="M15" s="303" t="e">
        <f>SUM($L$7:L15)/L15</f>
        <v>#DIV/0!</v>
      </c>
      <c r="N15" s="304" t="e">
        <f t="shared" si="1"/>
        <v>#DIV/0!</v>
      </c>
      <c r="O15" s="305" t="e">
        <f t="shared" si="8"/>
        <v>#DIV/0!</v>
      </c>
      <c r="P15" s="306">
        <f t="shared" si="9"/>
        <v>0</v>
      </c>
      <c r="Q15" s="303" t="e">
        <f>SUM($P$7:P15)/P15</f>
        <v>#DIV/0!</v>
      </c>
      <c r="R15" s="304" t="e">
        <f t="shared" si="2"/>
        <v>#DIV/0!</v>
      </c>
      <c r="S15" s="305" t="e">
        <f t="shared" si="3"/>
        <v>#DIV/0!</v>
      </c>
      <c r="T15" s="306">
        <f t="shared" si="10"/>
        <v>0</v>
      </c>
      <c r="U15" s="303" t="e">
        <f>SUM($T$7:T15)/T15</f>
        <v>#DIV/0!</v>
      </c>
      <c r="V15" s="304" t="e">
        <f t="shared" si="4"/>
        <v>#DIV/0!</v>
      </c>
      <c r="W15" s="307" t="e">
        <f t="shared" si="11"/>
        <v>#DIV/0!</v>
      </c>
      <c r="X15" s="192"/>
      <c r="Y15" s="262">
        <f t="shared" si="12"/>
        <v>0</v>
      </c>
      <c r="Z15" s="303" t="e">
        <f>SUM($Y$7:Y15)/Y15</f>
        <v>#DIV/0!</v>
      </c>
      <c r="AA15" s="304" t="e">
        <f t="shared" si="5"/>
        <v>#DIV/0!</v>
      </c>
      <c r="AB15" s="305" t="e">
        <f t="shared" si="13"/>
        <v>#DIV/0!</v>
      </c>
      <c r="AC15" s="308">
        <f t="shared" si="14"/>
        <v>1</v>
      </c>
      <c r="AD15" s="303">
        <f>SUM($AC$7:AC15)/AC15</f>
        <v>9</v>
      </c>
      <c r="AE15" s="304">
        <f t="shared" si="6"/>
        <v>136</v>
      </c>
      <c r="AF15" s="305">
        <f t="shared" si="15"/>
        <v>136</v>
      </c>
    </row>
    <row r="16" spans="1:45" ht="15" customHeight="1" x14ac:dyDescent="0.25">
      <c r="A16" s="122">
        <v>10</v>
      </c>
      <c r="B16" s="256">
        <f t="shared" si="0"/>
        <v>1</v>
      </c>
      <c r="C16" s="122">
        <v>120</v>
      </c>
      <c r="D16" s="121" t="str">
        <f>IF(ISERROR(VLOOKUP(C16,FSGT2_Inscr!$B$7:$K$42,2,FALSE))=TRUE,VLOOKUP(C16,FSGT3_Inscr!$B$7:$K$31,2,FALSE),(VLOOKUP(C16,FSGT2_Inscr!$B$7:$K$42,2,FALSE)))</f>
        <v>GIBERT</v>
      </c>
      <c r="E16" s="121" t="str">
        <f>IF(ISERROR(VLOOKUP(C16,FSGT2_Inscr!$B$7:$K$42,3,FALSE))=TRUE,VLOOKUP(C16,FSGT3_Inscr!$B$7:$K$31,3,FALSE),(VLOOKUP(C16,FSGT2_Inscr!$B$7:$K$42,3,FALSE)))</f>
        <v>Julien</v>
      </c>
      <c r="F16" s="121" t="str">
        <f>IF(ISERROR(VLOOKUP(C16,FSGT2_Inscr!$B$7:$K$42,4,FALSE))=TRUE,VLOOKUP(C16,FSGT3_Inscr!$B$7:$K$31,4,FALSE),(VLOOKUP(C16,FSGT2_Inscr!$B$7:$K$42,4,FALSE)))</f>
        <v>Creusot VS</v>
      </c>
      <c r="G16" s="121">
        <f>IF(ISERROR(VLOOKUP(C16,FSGT2_Inscr!$B$7:$K$42,5,FALSE))=TRUE,VLOOKUP(C16,FSGT3_Inscr!$B$7:$K$31,5,FALSE),(VLOOKUP(C16,FSGT2_Inscr!$B$7:$K$42,5,FALSE)))</f>
        <v>71</v>
      </c>
      <c r="H16" s="121">
        <f>IF(ISERROR(VLOOKUP(C16,FSGT2_Inscr!$B$7:$K$42,6,FALSE))=TRUE,VLOOKUP(C16,FSGT3_Inscr!$B$7:$K$31,6,FALSE),(VLOOKUP(C16,FSGT2_Inscr!$B$7:$K$42,6,FALSE)))</f>
        <v>0</v>
      </c>
      <c r="I16" s="121">
        <f>IF(ISERROR(VLOOKUP(C16,FSGT2_Inscr!$B$7:$K$42,7,FALSE))=TRUE,VLOOKUP(C16,FSGT3_Inscr!$B$7:$K$31,7,FALSE),(VLOOKUP(C16,FSGT2_Inscr!$B$7:$K$42,7,FALSE)))</f>
        <v>2</v>
      </c>
      <c r="J16" s="121">
        <f>IF(ISERROR(VLOOKUP(C16,FSGT2_Inscr!$B$7:$K$42,8,FALSE))=TRUE,VLOOKUP(C16,FSGT3_Inscr!$B$7:$K$31,8,FALSE),(VLOOKUP(C16,FSGT2_Inscr!$B$7:$K$42,8,FALSE)))</f>
        <v>0</v>
      </c>
      <c r="K16" s="301">
        <f>IF(ISERROR(VLOOKUP(C16,FSGT2_Inscr!$B$7:$K$42,9,FALSE))=TRUE,VLOOKUP(C16,FSGT3_Inscr!$B$7:$K$31,9,FALSE),(VLOOKUP(C16,FSGT2_Inscr!$B$7:$K$42,9,FALSE)))</f>
        <v>0</v>
      </c>
      <c r="L16" s="262">
        <f t="shared" si="7"/>
        <v>0</v>
      </c>
      <c r="M16" s="303" t="e">
        <f>SUM($L$7:L16)/L16</f>
        <v>#DIV/0!</v>
      </c>
      <c r="N16" s="304" t="e">
        <f t="shared" si="1"/>
        <v>#DIV/0!</v>
      </c>
      <c r="O16" s="305" t="e">
        <f t="shared" si="8"/>
        <v>#DIV/0!</v>
      </c>
      <c r="P16" s="306">
        <f t="shared" si="9"/>
        <v>0</v>
      </c>
      <c r="Q16" s="303" t="e">
        <f>SUM($P$7:P16)/P16</f>
        <v>#DIV/0!</v>
      </c>
      <c r="R16" s="304" t="e">
        <f t="shared" si="2"/>
        <v>#DIV/0!</v>
      </c>
      <c r="S16" s="305" t="e">
        <f t="shared" si="3"/>
        <v>#DIV/0!</v>
      </c>
      <c r="T16" s="306">
        <f t="shared" si="10"/>
        <v>0</v>
      </c>
      <c r="U16" s="303" t="e">
        <f>SUM($T$7:T16)/T16</f>
        <v>#DIV/0!</v>
      </c>
      <c r="V16" s="304" t="e">
        <f t="shared" si="4"/>
        <v>#DIV/0!</v>
      </c>
      <c r="W16" s="307" t="e">
        <f t="shared" si="11"/>
        <v>#DIV/0!</v>
      </c>
      <c r="X16" s="192"/>
      <c r="Y16" s="262">
        <f t="shared" si="12"/>
        <v>0</v>
      </c>
      <c r="Z16" s="303" t="e">
        <f>SUM($Y$7:Y16)/Y16</f>
        <v>#DIV/0!</v>
      </c>
      <c r="AA16" s="304" t="e">
        <f t="shared" si="5"/>
        <v>#DIV/0!</v>
      </c>
      <c r="AB16" s="305" t="e">
        <f t="shared" si="13"/>
        <v>#DIV/0!</v>
      </c>
      <c r="AC16" s="308">
        <f t="shared" si="14"/>
        <v>1</v>
      </c>
      <c r="AD16" s="303">
        <f>SUM($AC$7:AC16)/AC16</f>
        <v>10</v>
      </c>
      <c r="AE16" s="304">
        <f t="shared" si="6"/>
        <v>128</v>
      </c>
      <c r="AF16" s="305">
        <f t="shared" si="15"/>
        <v>128</v>
      </c>
    </row>
    <row r="17" spans="1:32" x14ac:dyDescent="0.25">
      <c r="A17" s="122">
        <v>11</v>
      </c>
      <c r="B17" s="256">
        <f t="shared" si="0"/>
        <v>1</v>
      </c>
      <c r="C17" s="122">
        <v>130</v>
      </c>
      <c r="D17" s="121" t="str">
        <f>IF(ISERROR(VLOOKUP(C17,FSGT2_Inscr!$B$7:$K$42,2,FALSE))=TRUE,VLOOKUP(C17,FSGT3_Inscr!$B$7:$K$31,2,FALSE),(VLOOKUP(C17,FSGT2_Inscr!$B$7:$K$42,2,FALSE)))</f>
        <v>NICOLLE</v>
      </c>
      <c r="E17" s="121" t="str">
        <f>IF(ISERROR(VLOOKUP(C17,FSGT2_Inscr!$B$7:$K$42,3,FALSE))=TRUE,VLOOKUP(C17,FSGT3_Inscr!$B$7:$K$31,3,FALSE),(VLOOKUP(C17,FSGT2_Inscr!$B$7:$K$42,3,FALSE)))</f>
        <v>Sébastien</v>
      </c>
      <c r="F17" s="121" t="str">
        <f>IF(ISERROR(VLOOKUP(C17,FSGT2_Inscr!$B$7:$K$42,4,FALSE))=TRUE,VLOOKUP(C17,FSGT3_Inscr!$B$7:$K$31,4,FALSE),(VLOOKUP(C17,FSGT2_Inscr!$B$7:$K$42,4,FALSE)))</f>
        <v>Montbard Lantenay</v>
      </c>
      <c r="G17" s="121" t="str">
        <f>IF(ISERROR(VLOOKUP(C17,FSGT2_Inscr!$B$7:$K$42,5,FALSE))=TRUE,VLOOKUP(C17,FSGT3_Inscr!$B$7:$K$31,5,FALSE),(VLOOKUP(C17,FSGT2_Inscr!$B$7:$K$42,5,FALSE)))</f>
        <v>21</v>
      </c>
      <c r="H17" s="121" t="str">
        <f>IF(ISERROR(VLOOKUP(C17,FSGT2_Inscr!$B$7:$K$42,6,FALSE))=TRUE,VLOOKUP(C17,FSGT3_Inscr!$B$7:$K$31,6,FALSE),(VLOOKUP(C17,FSGT2_Inscr!$B$7:$K$42,6,FALSE)))</f>
        <v>*</v>
      </c>
      <c r="I17" s="121">
        <f>IF(ISERROR(VLOOKUP(C17,FSGT2_Inscr!$B$7:$K$42,7,FALSE))=TRUE,VLOOKUP(C17,FSGT3_Inscr!$B$7:$K$31,7,FALSE),(VLOOKUP(C17,FSGT2_Inscr!$B$7:$K$42,7,FALSE)))</f>
        <v>2</v>
      </c>
      <c r="J17" s="121">
        <f>IF(ISERROR(VLOOKUP(C17,FSGT2_Inscr!$B$7:$K$42,8,FALSE))=TRUE,VLOOKUP(C17,FSGT3_Inscr!$B$7:$K$31,8,FALSE),(VLOOKUP(C17,FSGT2_Inscr!$B$7:$K$42,8,FALSE)))</f>
        <v>0</v>
      </c>
      <c r="K17" s="301">
        <f>IF(ISERROR(VLOOKUP(C17,FSGT2_Inscr!$B$7:$K$42,9,FALSE))=TRUE,VLOOKUP(C17,FSGT3_Inscr!$B$7:$K$31,9,FALSE),(VLOOKUP(C17,FSGT2_Inscr!$B$7:$K$42,9,FALSE)))</f>
        <v>0</v>
      </c>
      <c r="L17" s="262">
        <f t="shared" si="7"/>
        <v>0</v>
      </c>
      <c r="M17" s="303" t="e">
        <f>SUM($L$7:L17)/L17</f>
        <v>#DIV/0!</v>
      </c>
      <c r="N17" s="304" t="e">
        <f t="shared" si="1"/>
        <v>#DIV/0!</v>
      </c>
      <c r="O17" s="305" t="e">
        <f t="shared" si="8"/>
        <v>#DIV/0!</v>
      </c>
      <c r="P17" s="306">
        <f t="shared" si="9"/>
        <v>0</v>
      </c>
      <c r="Q17" s="303" t="e">
        <f>SUM($P$7:P17)/P17</f>
        <v>#DIV/0!</v>
      </c>
      <c r="R17" s="304" t="e">
        <f t="shared" si="2"/>
        <v>#DIV/0!</v>
      </c>
      <c r="S17" s="305" t="e">
        <f t="shared" si="3"/>
        <v>#DIV/0!</v>
      </c>
      <c r="T17" s="306">
        <f t="shared" si="10"/>
        <v>0</v>
      </c>
      <c r="U17" s="303" t="e">
        <f>SUM($T$7:T17)/T17</f>
        <v>#DIV/0!</v>
      </c>
      <c r="V17" s="304" t="e">
        <f t="shared" si="4"/>
        <v>#DIV/0!</v>
      </c>
      <c r="W17" s="307" t="e">
        <f t="shared" si="11"/>
        <v>#DIV/0!</v>
      </c>
      <c r="X17" s="192"/>
      <c r="Y17" s="262">
        <f t="shared" si="12"/>
        <v>0</v>
      </c>
      <c r="Z17" s="303" t="e">
        <f>SUM($Y$7:Y17)/Y17</f>
        <v>#DIV/0!</v>
      </c>
      <c r="AA17" s="304" t="e">
        <f t="shared" si="5"/>
        <v>#DIV/0!</v>
      </c>
      <c r="AB17" s="305" t="e">
        <f t="shared" si="13"/>
        <v>#DIV/0!</v>
      </c>
      <c r="AC17" s="308">
        <f t="shared" si="14"/>
        <v>1</v>
      </c>
      <c r="AD17" s="303">
        <f>SUM($AC$7:AC17)/AC17</f>
        <v>11</v>
      </c>
      <c r="AE17" s="304">
        <f t="shared" si="6"/>
        <v>120</v>
      </c>
      <c r="AF17" s="305">
        <f t="shared" si="15"/>
        <v>120</v>
      </c>
    </row>
    <row r="18" spans="1:32" x14ac:dyDescent="0.25">
      <c r="A18" s="122">
        <v>12</v>
      </c>
      <c r="B18" s="256">
        <f t="shared" si="0"/>
        <v>1</v>
      </c>
      <c r="C18" s="109">
        <v>123</v>
      </c>
      <c r="D18" s="121" t="str">
        <f>IF(ISERROR(VLOOKUP(C18,FSGT2_Inscr!$B$7:$K$42,2,FALSE))=TRUE,VLOOKUP(C18,FSGT3_Inscr!$B$7:$K$31,2,FALSE),(VLOOKUP(C18,FSGT2_Inscr!$B$7:$K$42,2,FALSE)))</f>
        <v>BERLAND</v>
      </c>
      <c r="E18" s="121" t="str">
        <f>IF(ISERROR(VLOOKUP(C18,FSGT2_Inscr!$B$7:$K$42,3,FALSE))=TRUE,VLOOKUP(C18,FSGT3_Inscr!$B$7:$K$31,3,FALSE),(VLOOKUP(C18,FSGT2_Inscr!$B$7:$K$42,3,FALSE)))</f>
        <v>Thomas</v>
      </c>
      <c r="F18" s="121" t="str">
        <f>IF(ISERROR(VLOOKUP(C18,FSGT2_Inscr!$B$7:$K$42,4,FALSE))=TRUE,VLOOKUP(C18,FSGT3_Inscr!$B$7:$K$31,4,FALSE),(VLOOKUP(C18,FSGT2_Inscr!$B$7:$K$42,4,FALSE)))</f>
        <v>St-Martin en Br</v>
      </c>
      <c r="G18" s="121">
        <f>IF(ISERROR(VLOOKUP(C18,FSGT2_Inscr!$B$7:$K$42,5,FALSE))=TRUE,VLOOKUP(C18,FSGT3_Inscr!$B$7:$K$31,5,FALSE),(VLOOKUP(C18,FSGT2_Inscr!$B$7:$K$42,5,FALSE)))</f>
        <v>71</v>
      </c>
      <c r="H18" s="121">
        <f>IF(ISERROR(VLOOKUP(C18,FSGT2_Inscr!$B$7:$K$42,6,FALSE))=TRUE,VLOOKUP(C18,FSGT3_Inscr!$B$7:$K$31,6,FALSE),(VLOOKUP(C18,FSGT2_Inscr!$B$7:$K$42,6,FALSE)))</f>
        <v>0</v>
      </c>
      <c r="I18" s="121">
        <f>IF(ISERROR(VLOOKUP(C18,FSGT2_Inscr!$B$7:$K$42,7,FALSE))=TRUE,VLOOKUP(C18,FSGT3_Inscr!$B$7:$K$31,7,FALSE),(VLOOKUP(C18,FSGT2_Inscr!$B$7:$K$42,7,FALSE)))</f>
        <v>2</v>
      </c>
      <c r="J18" s="121">
        <f>IF(ISERROR(VLOOKUP(C18,FSGT2_Inscr!$B$7:$K$42,8,FALSE))=TRUE,VLOOKUP(C18,FSGT3_Inscr!$B$7:$K$31,8,FALSE),(VLOOKUP(C18,FSGT2_Inscr!$B$7:$K$42,8,FALSE)))</f>
        <v>0</v>
      </c>
      <c r="K18" s="301">
        <f>IF(ISERROR(VLOOKUP(C18,FSGT2_Inscr!$B$7:$K$42,9,FALSE))=TRUE,VLOOKUP(C18,FSGT3_Inscr!$B$7:$K$31,9,FALSE),(VLOOKUP(C18,FSGT2_Inscr!$B$7:$K$42,9,FALSE)))</f>
        <v>0</v>
      </c>
      <c r="L18" s="262">
        <f t="shared" si="7"/>
        <v>0</v>
      </c>
      <c r="M18" s="303" t="e">
        <f>SUM($L$7:L18)/L18</f>
        <v>#DIV/0!</v>
      </c>
      <c r="N18" s="304" t="e">
        <f t="shared" si="1"/>
        <v>#DIV/0!</v>
      </c>
      <c r="O18" s="305" t="e">
        <f t="shared" si="8"/>
        <v>#DIV/0!</v>
      </c>
      <c r="P18" s="306">
        <f t="shared" si="9"/>
        <v>0</v>
      </c>
      <c r="Q18" s="303" t="e">
        <f>SUM($P$7:P18)/P18</f>
        <v>#DIV/0!</v>
      </c>
      <c r="R18" s="304" t="e">
        <f t="shared" si="2"/>
        <v>#DIV/0!</v>
      </c>
      <c r="S18" s="305" t="e">
        <f t="shared" si="3"/>
        <v>#DIV/0!</v>
      </c>
      <c r="T18" s="306">
        <f t="shared" si="10"/>
        <v>0</v>
      </c>
      <c r="U18" s="303" t="e">
        <f>SUM($T$7:T18)/T18</f>
        <v>#DIV/0!</v>
      </c>
      <c r="V18" s="304" t="e">
        <f t="shared" si="4"/>
        <v>#DIV/0!</v>
      </c>
      <c r="W18" s="307" t="e">
        <f t="shared" si="11"/>
        <v>#DIV/0!</v>
      </c>
      <c r="X18" s="192"/>
      <c r="Y18" s="262">
        <f t="shared" si="12"/>
        <v>0</v>
      </c>
      <c r="Z18" s="303" t="e">
        <f>SUM($Y$7:Y18)/Y18</f>
        <v>#DIV/0!</v>
      </c>
      <c r="AA18" s="304" t="e">
        <f t="shared" si="5"/>
        <v>#DIV/0!</v>
      </c>
      <c r="AB18" s="305" t="e">
        <f t="shared" si="13"/>
        <v>#DIV/0!</v>
      </c>
      <c r="AC18" s="308">
        <f t="shared" si="14"/>
        <v>1</v>
      </c>
      <c r="AD18" s="303">
        <f>SUM($AC$7:AC18)/AC18</f>
        <v>12</v>
      </c>
      <c r="AE18" s="304">
        <f t="shared" si="6"/>
        <v>112</v>
      </c>
      <c r="AF18" s="305">
        <f t="shared" si="15"/>
        <v>112</v>
      </c>
    </row>
    <row r="19" spans="1:32" x14ac:dyDescent="0.25">
      <c r="A19" s="122">
        <v>13</v>
      </c>
      <c r="B19" s="256">
        <f t="shared" si="0"/>
        <v>1</v>
      </c>
      <c r="C19" s="122">
        <v>122</v>
      </c>
      <c r="D19" s="121" t="str">
        <f>IF(ISERROR(VLOOKUP(C19,FSGT2_Inscr!$B$7:$K$42,2,FALSE))=TRUE,VLOOKUP(C19,FSGT3_Inscr!$B$7:$K$31,2,FALSE),(VLOOKUP(C19,FSGT2_Inscr!$B$7:$K$42,2,FALSE)))</f>
        <v>GUIGUE</v>
      </c>
      <c r="E19" s="121" t="str">
        <f>IF(ISERROR(VLOOKUP(C19,FSGT2_Inscr!$B$7:$K$42,3,FALSE))=TRUE,VLOOKUP(C19,FSGT3_Inscr!$B$7:$K$31,3,FALSE),(VLOOKUP(C19,FSGT2_Inscr!$B$7:$K$42,3,FALSE)))</f>
        <v>Arnaud</v>
      </c>
      <c r="F19" s="121" t="str">
        <f>IF(ISERROR(VLOOKUP(C19,FSGT2_Inscr!$B$7:$K$42,4,FALSE))=TRUE,VLOOKUP(C19,FSGT3_Inscr!$B$7:$K$31,4,FALSE),(VLOOKUP(C19,FSGT2_Inscr!$B$7:$K$42,4,FALSE)))</f>
        <v>Verdun</v>
      </c>
      <c r="G19" s="121">
        <f>IF(ISERROR(VLOOKUP(C19,FSGT2_Inscr!$B$7:$K$42,5,FALSE))=TRUE,VLOOKUP(C19,FSGT3_Inscr!$B$7:$K$31,5,FALSE),(VLOOKUP(C19,FSGT2_Inscr!$B$7:$K$42,5,FALSE)))</f>
        <v>71</v>
      </c>
      <c r="H19" s="121">
        <f>IF(ISERROR(VLOOKUP(C19,FSGT2_Inscr!$B$7:$K$42,6,FALSE))=TRUE,VLOOKUP(C19,FSGT3_Inscr!$B$7:$K$31,6,FALSE),(VLOOKUP(C19,FSGT2_Inscr!$B$7:$K$42,6,FALSE)))</f>
        <v>0</v>
      </c>
      <c r="I19" s="121">
        <f>IF(ISERROR(VLOOKUP(C19,FSGT2_Inscr!$B$7:$K$42,7,FALSE))=TRUE,VLOOKUP(C19,FSGT3_Inscr!$B$7:$K$31,7,FALSE),(VLOOKUP(C19,FSGT2_Inscr!$B$7:$K$42,7,FALSE)))</f>
        <v>2</v>
      </c>
      <c r="J19" s="121">
        <f>IF(ISERROR(VLOOKUP(C19,FSGT2_Inscr!$B$7:$K$42,8,FALSE))=TRUE,VLOOKUP(C19,FSGT3_Inscr!$B$7:$K$31,8,FALSE),(VLOOKUP(C19,FSGT2_Inscr!$B$7:$K$42,8,FALSE)))</f>
        <v>0</v>
      </c>
      <c r="K19" s="301">
        <f>IF(ISERROR(VLOOKUP(C19,FSGT2_Inscr!$B$7:$K$42,9,FALSE))=TRUE,VLOOKUP(C19,FSGT3_Inscr!$B$7:$K$31,9,FALSE),(VLOOKUP(C19,FSGT2_Inscr!$B$7:$K$42,9,FALSE)))</f>
        <v>0</v>
      </c>
      <c r="L19" s="262">
        <f t="shared" si="7"/>
        <v>0</v>
      </c>
      <c r="M19" s="303" t="e">
        <f>SUM($L$7:L19)/L19</f>
        <v>#DIV/0!</v>
      </c>
      <c r="N19" s="304" t="e">
        <f t="shared" si="1"/>
        <v>#DIV/0!</v>
      </c>
      <c r="O19" s="305" t="e">
        <f t="shared" si="8"/>
        <v>#DIV/0!</v>
      </c>
      <c r="P19" s="306">
        <f t="shared" si="9"/>
        <v>0</v>
      </c>
      <c r="Q19" s="303" t="e">
        <f>SUM($P$7:P19)/P19</f>
        <v>#DIV/0!</v>
      </c>
      <c r="R19" s="304" t="e">
        <f t="shared" si="2"/>
        <v>#DIV/0!</v>
      </c>
      <c r="S19" s="305" t="e">
        <f t="shared" si="3"/>
        <v>#DIV/0!</v>
      </c>
      <c r="T19" s="306">
        <f t="shared" si="10"/>
        <v>0</v>
      </c>
      <c r="U19" s="303" t="e">
        <f>SUM($T$7:T19)/T19</f>
        <v>#DIV/0!</v>
      </c>
      <c r="V19" s="304" t="e">
        <f t="shared" si="4"/>
        <v>#DIV/0!</v>
      </c>
      <c r="W19" s="307" t="e">
        <f t="shared" si="11"/>
        <v>#DIV/0!</v>
      </c>
      <c r="X19" s="192"/>
      <c r="Y19" s="262">
        <f t="shared" si="12"/>
        <v>0</v>
      </c>
      <c r="Z19" s="303" t="e">
        <f>SUM($Y$7:Y19)/Y19</f>
        <v>#DIV/0!</v>
      </c>
      <c r="AA19" s="304" t="e">
        <f t="shared" si="5"/>
        <v>#DIV/0!</v>
      </c>
      <c r="AB19" s="305" t="e">
        <f t="shared" si="13"/>
        <v>#DIV/0!</v>
      </c>
      <c r="AC19" s="308">
        <f t="shared" si="14"/>
        <v>1</v>
      </c>
      <c r="AD19" s="303">
        <f>SUM($AC$7:AC19)/AC19</f>
        <v>13</v>
      </c>
      <c r="AE19" s="304">
        <f t="shared" si="6"/>
        <v>104</v>
      </c>
      <c r="AF19" s="305">
        <f t="shared" si="15"/>
        <v>104</v>
      </c>
    </row>
    <row r="20" spans="1:32" x14ac:dyDescent="0.25">
      <c r="A20" s="122">
        <v>14</v>
      </c>
      <c r="B20" s="256">
        <f t="shared" si="0"/>
        <v>1</v>
      </c>
      <c r="C20" s="122">
        <v>127</v>
      </c>
      <c r="D20" s="121" t="str">
        <f>IF(ISERROR(VLOOKUP(C20,FSGT2_Inscr!$B$7:$K$42,2,FALSE))=TRUE,VLOOKUP(C20,FSGT3_Inscr!$B$7:$K$31,2,FALSE),(VLOOKUP(C20,FSGT2_Inscr!$B$7:$K$42,2,FALSE)))</f>
        <v>BERROCAL</v>
      </c>
      <c r="E20" s="121" t="str">
        <f>IF(ISERROR(VLOOKUP(C20,FSGT2_Inscr!$B$7:$K$42,3,FALSE))=TRUE,VLOOKUP(C20,FSGT3_Inscr!$B$7:$K$31,3,FALSE),(VLOOKUP(C20,FSGT2_Inscr!$B$7:$K$42,3,FALSE)))</f>
        <v>Henri</v>
      </c>
      <c r="F20" s="121" t="str">
        <f>IF(ISERROR(VLOOKUP(C20,FSGT2_Inscr!$B$7:$K$42,4,FALSE))=TRUE,VLOOKUP(C20,FSGT3_Inscr!$B$7:$K$31,4,FALSE),(VLOOKUP(C20,FSGT2_Inscr!$B$7:$K$42,4,FALSE)))</f>
        <v>Creusot VS</v>
      </c>
      <c r="G20" s="121">
        <f>IF(ISERROR(VLOOKUP(C20,FSGT2_Inscr!$B$7:$K$42,5,FALSE))=TRUE,VLOOKUP(C20,FSGT3_Inscr!$B$7:$K$31,5,FALSE),(VLOOKUP(C20,FSGT2_Inscr!$B$7:$K$42,5,FALSE)))</f>
        <v>71</v>
      </c>
      <c r="H20" s="121">
        <f>IF(ISERROR(VLOOKUP(C20,FSGT2_Inscr!$B$7:$K$42,6,FALSE))=TRUE,VLOOKUP(C20,FSGT3_Inscr!$B$7:$K$31,6,FALSE),(VLOOKUP(C20,FSGT2_Inscr!$B$7:$K$42,6,FALSE)))</f>
        <v>0</v>
      </c>
      <c r="I20" s="121">
        <f>IF(ISERROR(VLOOKUP(C20,FSGT2_Inscr!$B$7:$K$42,7,FALSE))=TRUE,VLOOKUP(C20,FSGT3_Inscr!$B$7:$K$31,7,FALSE),(VLOOKUP(C20,FSGT2_Inscr!$B$7:$K$42,7,FALSE)))</f>
        <v>2</v>
      </c>
      <c r="J20" s="121">
        <f>IF(ISERROR(VLOOKUP(C20,FSGT2_Inscr!$B$7:$K$42,8,FALSE))=TRUE,VLOOKUP(C20,FSGT3_Inscr!$B$7:$K$31,8,FALSE),(VLOOKUP(C20,FSGT2_Inscr!$B$7:$K$42,8,FALSE)))</f>
        <v>0</v>
      </c>
      <c r="K20" s="301">
        <f>IF(ISERROR(VLOOKUP(C20,FSGT2_Inscr!$B$7:$K$42,9,FALSE))=TRUE,VLOOKUP(C20,FSGT3_Inscr!$B$7:$K$31,9,FALSE),(VLOOKUP(C20,FSGT2_Inscr!$B$7:$K$42,9,FALSE)))</f>
        <v>0</v>
      </c>
      <c r="L20" s="262">
        <f t="shared" si="7"/>
        <v>0</v>
      </c>
      <c r="M20" s="303" t="e">
        <f>SUM($L$7:L20)/L20</f>
        <v>#DIV/0!</v>
      </c>
      <c r="N20" s="304" t="e">
        <f t="shared" si="1"/>
        <v>#DIV/0!</v>
      </c>
      <c r="O20" s="305" t="e">
        <f t="shared" si="8"/>
        <v>#DIV/0!</v>
      </c>
      <c r="P20" s="306">
        <f t="shared" si="9"/>
        <v>0</v>
      </c>
      <c r="Q20" s="303" t="e">
        <f>SUM($P$7:P20)/P20</f>
        <v>#DIV/0!</v>
      </c>
      <c r="R20" s="304" t="e">
        <f t="shared" si="2"/>
        <v>#DIV/0!</v>
      </c>
      <c r="S20" s="305" t="e">
        <f t="shared" si="3"/>
        <v>#DIV/0!</v>
      </c>
      <c r="T20" s="306">
        <f t="shared" si="10"/>
        <v>0</v>
      </c>
      <c r="U20" s="303" t="e">
        <f>SUM($T$7:T20)/T20</f>
        <v>#DIV/0!</v>
      </c>
      <c r="V20" s="304" t="e">
        <f t="shared" si="4"/>
        <v>#DIV/0!</v>
      </c>
      <c r="W20" s="307" t="e">
        <f t="shared" si="11"/>
        <v>#DIV/0!</v>
      </c>
      <c r="X20" s="192"/>
      <c r="Y20" s="262">
        <f t="shared" si="12"/>
        <v>0</v>
      </c>
      <c r="Z20" s="303" t="e">
        <f>SUM($Y$7:Y20)/Y20</f>
        <v>#DIV/0!</v>
      </c>
      <c r="AA20" s="304" t="e">
        <f t="shared" si="5"/>
        <v>#DIV/0!</v>
      </c>
      <c r="AB20" s="305" t="e">
        <f t="shared" si="13"/>
        <v>#DIV/0!</v>
      </c>
      <c r="AC20" s="308">
        <f t="shared" si="14"/>
        <v>1</v>
      </c>
      <c r="AD20" s="303">
        <f>SUM($AC$7:AC20)/AC20</f>
        <v>14</v>
      </c>
      <c r="AE20" s="304">
        <f t="shared" si="6"/>
        <v>96</v>
      </c>
      <c r="AF20" s="305">
        <f t="shared" si="15"/>
        <v>96</v>
      </c>
    </row>
    <row r="21" spans="1:32" x14ac:dyDescent="0.25">
      <c r="A21" s="122">
        <v>15</v>
      </c>
      <c r="B21" s="256">
        <f t="shared" si="0"/>
        <v>1</v>
      </c>
      <c r="C21" s="122">
        <v>103</v>
      </c>
      <c r="D21" s="121" t="str">
        <f>IF(ISERROR(VLOOKUP(C21,FSGT2_Inscr!$B$7:$K$42,2,FALSE))=TRUE,VLOOKUP(C21,FSGT3_Inscr!$B$7:$K$31,2,FALSE),(VLOOKUP(C21,FSGT2_Inscr!$B$7:$K$42,2,FALSE)))</f>
        <v>BARTHET</v>
      </c>
      <c r="E21" s="121" t="str">
        <f>IF(ISERROR(VLOOKUP(C21,FSGT2_Inscr!$B$7:$K$42,3,FALSE))=TRUE,VLOOKUP(C21,FSGT3_Inscr!$B$7:$K$31,3,FALSE),(VLOOKUP(C21,FSGT2_Inscr!$B$7:$K$42,3,FALSE)))</f>
        <v>Anthony</v>
      </c>
      <c r="F21" s="121" t="str">
        <f>IF(ISERROR(VLOOKUP(C21,FSGT2_Inscr!$B$7:$K$42,4,FALSE))=TRUE,VLOOKUP(C21,FSGT3_Inscr!$B$7:$K$31,4,FALSE),(VLOOKUP(C21,FSGT2_Inscr!$B$7:$K$42,4,FALSE)))</f>
        <v>Louhans</v>
      </c>
      <c r="G21" s="121">
        <f>IF(ISERROR(VLOOKUP(C21,FSGT2_Inscr!$B$7:$K$42,5,FALSE))=TRUE,VLOOKUP(C21,FSGT3_Inscr!$B$7:$K$31,5,FALSE),(VLOOKUP(C21,FSGT2_Inscr!$B$7:$K$42,5,FALSE)))</f>
        <v>71</v>
      </c>
      <c r="H21" s="121">
        <f>IF(ISERROR(VLOOKUP(C21,FSGT2_Inscr!$B$7:$K$42,6,FALSE))=TRUE,VLOOKUP(C21,FSGT3_Inscr!$B$7:$K$31,6,FALSE),(VLOOKUP(C21,FSGT2_Inscr!$B$7:$K$42,6,FALSE)))</f>
        <v>0</v>
      </c>
      <c r="I21" s="121">
        <f>IF(ISERROR(VLOOKUP(C21,FSGT2_Inscr!$B$7:$K$42,7,FALSE))=TRUE,VLOOKUP(C21,FSGT3_Inscr!$B$7:$K$31,7,FALSE),(VLOOKUP(C21,FSGT2_Inscr!$B$7:$K$42,7,FALSE)))</f>
        <v>1</v>
      </c>
      <c r="J21" s="121">
        <f>IF(ISERROR(VLOOKUP(C21,FSGT2_Inscr!$B$7:$K$42,8,FALSE))=TRUE,VLOOKUP(C21,FSGT3_Inscr!$B$7:$K$31,8,FALSE),(VLOOKUP(C21,FSGT2_Inscr!$B$7:$K$42,8,FALSE)))</f>
        <v>0</v>
      </c>
      <c r="K21" s="301">
        <f>IF(ISERROR(VLOOKUP(C21,FSGT2_Inscr!$B$7:$K$42,9,FALSE))=TRUE,VLOOKUP(C21,FSGT3_Inscr!$B$7:$K$31,9,FALSE),(VLOOKUP(C21,FSGT2_Inscr!$B$7:$K$42,9,FALSE)))</f>
        <v>0</v>
      </c>
      <c r="L21" s="262">
        <f t="shared" si="7"/>
        <v>0</v>
      </c>
      <c r="M21" s="303" t="e">
        <f>SUM($L$7:L21)/L21</f>
        <v>#DIV/0!</v>
      </c>
      <c r="N21" s="304" t="e">
        <f t="shared" si="1"/>
        <v>#DIV/0!</v>
      </c>
      <c r="O21" s="305" t="e">
        <f t="shared" si="8"/>
        <v>#DIV/0!</v>
      </c>
      <c r="P21" s="306">
        <f t="shared" si="9"/>
        <v>0</v>
      </c>
      <c r="Q21" s="303" t="e">
        <f>SUM($P$7:P21)/P21</f>
        <v>#DIV/0!</v>
      </c>
      <c r="R21" s="304" t="e">
        <f t="shared" si="2"/>
        <v>#DIV/0!</v>
      </c>
      <c r="S21" s="305" t="e">
        <f t="shared" si="3"/>
        <v>#DIV/0!</v>
      </c>
      <c r="T21" s="306">
        <f t="shared" si="10"/>
        <v>0</v>
      </c>
      <c r="U21" s="303" t="e">
        <f>SUM($T$7:T21)/T21</f>
        <v>#DIV/0!</v>
      </c>
      <c r="V21" s="304" t="e">
        <f t="shared" si="4"/>
        <v>#DIV/0!</v>
      </c>
      <c r="W21" s="307" t="e">
        <f t="shared" si="11"/>
        <v>#DIV/0!</v>
      </c>
      <c r="X21" s="192"/>
      <c r="Y21" s="262">
        <f t="shared" si="12"/>
        <v>1</v>
      </c>
      <c r="Z21" s="303">
        <f>SUM($Y$7:Y21)/Y21</f>
        <v>1</v>
      </c>
      <c r="AA21" s="304">
        <f t="shared" si="5"/>
        <v>200</v>
      </c>
      <c r="AB21" s="305">
        <f t="shared" si="13"/>
        <v>200</v>
      </c>
      <c r="AC21" s="308">
        <f t="shared" si="14"/>
        <v>0</v>
      </c>
      <c r="AD21" s="303" t="e">
        <f>SUM($AC$7:AC21)/AC21</f>
        <v>#DIV/0!</v>
      </c>
      <c r="AE21" s="304" t="e">
        <f t="shared" si="6"/>
        <v>#DIV/0!</v>
      </c>
      <c r="AF21" s="305" t="e">
        <f t="shared" si="15"/>
        <v>#DIV/0!</v>
      </c>
    </row>
    <row r="22" spans="1:32" x14ac:dyDescent="0.25">
      <c r="A22" s="122">
        <v>16</v>
      </c>
      <c r="B22" s="256">
        <f t="shared" si="0"/>
        <v>1</v>
      </c>
      <c r="C22" s="122">
        <v>101</v>
      </c>
      <c r="D22" s="121" t="str">
        <f>IF(ISERROR(VLOOKUP(C22,FSGT2_Inscr!$B$7:$K$42,2,FALSE))=TRUE,VLOOKUP(C22,FSGT3_Inscr!$B$7:$K$31,2,FALSE),(VLOOKUP(C22,FSGT2_Inscr!$B$7:$K$42,2,FALSE)))</f>
        <v>LANDRE</v>
      </c>
      <c r="E22" s="121" t="str">
        <f>IF(ISERROR(VLOOKUP(C22,FSGT2_Inscr!$B$7:$K$42,3,FALSE))=TRUE,VLOOKUP(C22,FSGT3_Inscr!$B$7:$K$31,3,FALSE),(VLOOKUP(C22,FSGT2_Inscr!$B$7:$K$42,3,FALSE)))</f>
        <v>Sébastien</v>
      </c>
      <c r="F22" s="121" t="str">
        <f>IF(ISERROR(VLOOKUP(C22,FSGT2_Inscr!$B$7:$K$42,4,FALSE))=TRUE,VLOOKUP(C22,FSGT3_Inscr!$B$7:$K$31,4,FALSE),(VLOOKUP(C22,FSGT2_Inscr!$B$7:$K$42,4,FALSE)))</f>
        <v>Creusot VS</v>
      </c>
      <c r="G22" s="121">
        <f>IF(ISERROR(VLOOKUP(C22,FSGT2_Inscr!$B$7:$K$42,5,FALSE))=TRUE,VLOOKUP(C22,FSGT3_Inscr!$B$7:$K$31,5,FALSE),(VLOOKUP(C22,FSGT2_Inscr!$B$7:$K$42,5,FALSE)))</f>
        <v>71</v>
      </c>
      <c r="H22" s="121">
        <f>IF(ISERROR(VLOOKUP(C22,FSGT2_Inscr!$B$7:$K$42,6,FALSE))=TRUE,VLOOKUP(C22,FSGT3_Inscr!$B$7:$K$31,6,FALSE),(VLOOKUP(C22,FSGT2_Inscr!$B$7:$K$42,6,FALSE)))</f>
        <v>0</v>
      </c>
      <c r="I22" s="121">
        <f>IF(ISERROR(VLOOKUP(C22,FSGT2_Inscr!$B$7:$K$42,7,FALSE))=TRUE,VLOOKUP(C22,FSGT3_Inscr!$B$7:$K$31,7,FALSE),(VLOOKUP(C22,FSGT2_Inscr!$B$7:$K$42,7,FALSE)))</f>
        <v>1</v>
      </c>
      <c r="J22" s="121">
        <f>IF(ISERROR(VLOOKUP(C22,FSGT2_Inscr!$B$7:$K$42,8,FALSE))=TRUE,VLOOKUP(C22,FSGT3_Inscr!$B$7:$K$31,8,FALSE),(VLOOKUP(C22,FSGT2_Inscr!$B$7:$K$42,8,FALSE)))</f>
        <v>0</v>
      </c>
      <c r="K22" s="301">
        <f>IF(ISERROR(VLOOKUP(C22,FSGT2_Inscr!$B$7:$K$42,9,FALSE))=TRUE,VLOOKUP(C22,FSGT3_Inscr!$B$7:$K$31,9,FALSE),(VLOOKUP(C22,FSGT2_Inscr!$B$7:$K$42,9,FALSE)))</f>
        <v>0</v>
      </c>
      <c r="L22" s="262">
        <f t="shared" si="7"/>
        <v>0</v>
      </c>
      <c r="M22" s="303" t="e">
        <f>SUM($L$7:L22)/L22</f>
        <v>#DIV/0!</v>
      </c>
      <c r="N22" s="304" t="e">
        <f t="shared" si="1"/>
        <v>#DIV/0!</v>
      </c>
      <c r="O22" s="305" t="e">
        <f t="shared" si="8"/>
        <v>#DIV/0!</v>
      </c>
      <c r="P22" s="306">
        <f t="shared" si="9"/>
        <v>0</v>
      </c>
      <c r="Q22" s="303" t="e">
        <f>SUM($P$7:P22)/P22</f>
        <v>#DIV/0!</v>
      </c>
      <c r="R22" s="304" t="e">
        <f t="shared" si="2"/>
        <v>#DIV/0!</v>
      </c>
      <c r="S22" s="305" t="e">
        <f t="shared" si="3"/>
        <v>#DIV/0!</v>
      </c>
      <c r="T22" s="306">
        <f t="shared" si="10"/>
        <v>0</v>
      </c>
      <c r="U22" s="303" t="e">
        <f>SUM($T$7:T22)/T22</f>
        <v>#DIV/0!</v>
      </c>
      <c r="V22" s="304" t="e">
        <f t="shared" si="4"/>
        <v>#DIV/0!</v>
      </c>
      <c r="W22" s="307" t="e">
        <f t="shared" si="11"/>
        <v>#DIV/0!</v>
      </c>
      <c r="X22" s="192"/>
      <c r="Y22" s="262">
        <f t="shared" si="12"/>
        <v>1</v>
      </c>
      <c r="Z22" s="303">
        <f>SUM($Y$7:Y22)/Y22</f>
        <v>2</v>
      </c>
      <c r="AA22" s="304">
        <f t="shared" si="5"/>
        <v>192</v>
      </c>
      <c r="AB22" s="305">
        <f t="shared" si="13"/>
        <v>192</v>
      </c>
      <c r="AC22" s="308">
        <f t="shared" si="14"/>
        <v>0</v>
      </c>
      <c r="AD22" s="303" t="e">
        <f>SUM($AC$7:AC22)/AC22</f>
        <v>#DIV/0!</v>
      </c>
      <c r="AE22" s="304" t="e">
        <f t="shared" si="6"/>
        <v>#DIV/0!</v>
      </c>
      <c r="AF22" s="305" t="e">
        <f t="shared" si="15"/>
        <v>#DIV/0!</v>
      </c>
    </row>
    <row r="23" spans="1:32" x14ac:dyDescent="0.25">
      <c r="A23" s="122">
        <v>17</v>
      </c>
      <c r="B23" s="256">
        <f t="shared" si="0"/>
        <v>1</v>
      </c>
      <c r="C23" s="122">
        <v>102</v>
      </c>
      <c r="D23" s="121" t="str">
        <f>IF(ISERROR(VLOOKUP(C23,FSGT2_Inscr!$B$7:$K$42,2,FALSE))=TRUE,VLOOKUP(C23,FSGT3_Inscr!$B$7:$K$31,2,FALSE),(VLOOKUP(C23,FSGT2_Inscr!$B$7:$K$42,2,FALSE)))</f>
        <v>CASCIELLO</v>
      </c>
      <c r="E23" s="121" t="str">
        <f>IF(ISERROR(VLOOKUP(C23,FSGT2_Inscr!$B$7:$K$42,3,FALSE))=TRUE,VLOOKUP(C23,FSGT3_Inscr!$B$7:$K$31,3,FALSE),(VLOOKUP(C23,FSGT2_Inscr!$B$7:$K$42,3,FALSE)))</f>
        <v>Geoffrey</v>
      </c>
      <c r="F23" s="121" t="str">
        <f>IF(ISERROR(VLOOKUP(C23,FSGT2_Inscr!$B$7:$K$42,4,FALSE))=TRUE,VLOOKUP(C23,FSGT3_Inscr!$B$7:$K$31,4,FALSE),(VLOOKUP(C23,FSGT2_Inscr!$B$7:$K$42,4,FALSE)))</f>
        <v>Sanvignes</v>
      </c>
      <c r="G23" s="121">
        <f>IF(ISERROR(VLOOKUP(C23,FSGT2_Inscr!$B$7:$K$42,5,FALSE))=TRUE,VLOOKUP(C23,FSGT3_Inscr!$B$7:$K$31,5,FALSE),(VLOOKUP(C23,FSGT2_Inscr!$B$7:$K$42,5,FALSE)))</f>
        <v>71</v>
      </c>
      <c r="H23" s="121">
        <f>IF(ISERROR(VLOOKUP(C23,FSGT2_Inscr!$B$7:$K$42,6,FALSE))=TRUE,VLOOKUP(C23,FSGT3_Inscr!$B$7:$K$31,6,FALSE),(VLOOKUP(C23,FSGT2_Inscr!$B$7:$K$42,6,FALSE)))</f>
        <v>0</v>
      </c>
      <c r="I23" s="121">
        <f>IF(ISERROR(VLOOKUP(C23,FSGT2_Inscr!$B$7:$K$42,7,FALSE))=TRUE,VLOOKUP(C23,FSGT3_Inscr!$B$7:$K$31,7,FALSE),(VLOOKUP(C23,FSGT2_Inscr!$B$7:$K$42,7,FALSE)))</f>
        <v>1</v>
      </c>
      <c r="J23" s="121">
        <f>IF(ISERROR(VLOOKUP(C23,FSGT2_Inscr!$B$7:$K$42,8,FALSE))=TRUE,VLOOKUP(C23,FSGT3_Inscr!$B$7:$K$31,8,FALSE),(VLOOKUP(C23,FSGT2_Inscr!$B$7:$K$42,8,FALSE)))</f>
        <v>0</v>
      </c>
      <c r="K23" s="301">
        <f>IF(ISERROR(VLOOKUP(C23,FSGT2_Inscr!$B$7:$K$42,9,FALSE))=TRUE,VLOOKUP(C23,FSGT3_Inscr!$B$7:$K$31,9,FALSE),(VLOOKUP(C23,FSGT2_Inscr!$B$7:$K$42,9,FALSE)))</f>
        <v>0</v>
      </c>
      <c r="L23" s="262">
        <f t="shared" si="7"/>
        <v>0</v>
      </c>
      <c r="M23" s="303" t="e">
        <f>SUM($L$7:L23)/L23</f>
        <v>#DIV/0!</v>
      </c>
      <c r="N23" s="304" t="e">
        <f t="shared" si="1"/>
        <v>#DIV/0!</v>
      </c>
      <c r="O23" s="305" t="e">
        <f t="shared" si="8"/>
        <v>#DIV/0!</v>
      </c>
      <c r="P23" s="306">
        <f t="shared" si="9"/>
        <v>0</v>
      </c>
      <c r="Q23" s="303" t="e">
        <f>SUM($P$7:P23)/P23</f>
        <v>#DIV/0!</v>
      </c>
      <c r="R23" s="304" t="e">
        <f t="shared" si="2"/>
        <v>#DIV/0!</v>
      </c>
      <c r="S23" s="305" t="e">
        <f t="shared" si="3"/>
        <v>#DIV/0!</v>
      </c>
      <c r="T23" s="306">
        <f t="shared" si="10"/>
        <v>0</v>
      </c>
      <c r="U23" s="303" t="e">
        <f>SUM($T$7:T23)/T23</f>
        <v>#DIV/0!</v>
      </c>
      <c r="V23" s="304" t="e">
        <f t="shared" si="4"/>
        <v>#DIV/0!</v>
      </c>
      <c r="W23" s="307" t="e">
        <f t="shared" si="11"/>
        <v>#DIV/0!</v>
      </c>
      <c r="X23" s="192"/>
      <c r="Y23" s="262">
        <f t="shared" si="12"/>
        <v>1</v>
      </c>
      <c r="Z23"/>
      <c r="AA23" s="304">
        <f t="shared" si="5"/>
        <v>208</v>
      </c>
      <c r="AB23" s="305">
        <f t="shared" si="13"/>
        <v>208</v>
      </c>
      <c r="AC23" s="308">
        <f t="shared" si="14"/>
        <v>0</v>
      </c>
      <c r="AD23" s="303" t="e">
        <f>SUM($AC$7:AC23)/AC23</f>
        <v>#DIV/0!</v>
      </c>
      <c r="AE23" s="304" t="e">
        <f t="shared" si="6"/>
        <v>#DIV/0!</v>
      </c>
      <c r="AF23" s="305" t="e">
        <f t="shared" si="15"/>
        <v>#DIV/0!</v>
      </c>
    </row>
    <row r="24" spans="1:32" x14ac:dyDescent="0.25">
      <c r="A24" s="122">
        <v>18</v>
      </c>
      <c r="B24" s="256">
        <f t="shared" si="0"/>
        <v>1</v>
      </c>
      <c r="C24" s="122">
        <v>104</v>
      </c>
      <c r="D24" s="121" t="str">
        <f>IF(ISERROR(VLOOKUP(C24,FSGT2_Inscr!$B$7:$K$42,2,FALSE))=TRUE,VLOOKUP(C24,FSGT3_Inscr!$B$7:$K$31,2,FALSE),(VLOOKUP(C24,FSGT2_Inscr!$B$7:$K$42,2,FALSE)))</f>
        <v>MAUBLANC</v>
      </c>
      <c r="E24" s="121" t="str">
        <f>IF(ISERROR(VLOOKUP(C24,FSGT2_Inscr!$B$7:$K$42,3,FALSE))=TRUE,VLOOKUP(C24,FSGT3_Inscr!$B$7:$K$31,3,FALSE),(VLOOKUP(C24,FSGT2_Inscr!$B$7:$K$42,3,FALSE)))</f>
        <v>Aurélien</v>
      </c>
      <c r="F24" s="121" t="str">
        <f>IF(ISERROR(VLOOKUP(C24,FSGT2_Inscr!$B$7:$K$42,4,FALSE))=TRUE,VLOOKUP(C24,FSGT3_Inscr!$B$7:$K$31,4,FALSE),(VLOOKUP(C24,FSGT2_Inscr!$B$7:$K$42,4,FALSE)))</f>
        <v>Louhans</v>
      </c>
      <c r="G24" s="121">
        <f>IF(ISERROR(VLOOKUP(C24,FSGT2_Inscr!$B$7:$K$42,5,FALSE))=TRUE,VLOOKUP(C24,FSGT3_Inscr!$B$7:$K$31,5,FALSE),(VLOOKUP(C24,FSGT2_Inscr!$B$7:$K$42,5,FALSE)))</f>
        <v>71</v>
      </c>
      <c r="H24" s="121">
        <f>IF(ISERROR(VLOOKUP(C24,FSGT2_Inscr!$B$7:$K$42,6,FALSE))=TRUE,VLOOKUP(C24,FSGT3_Inscr!$B$7:$K$31,6,FALSE),(VLOOKUP(C24,FSGT2_Inscr!$B$7:$K$42,6,FALSE)))</f>
        <v>0</v>
      </c>
      <c r="I24" s="121">
        <f>IF(ISERROR(VLOOKUP(C24,FSGT2_Inscr!$B$7:$K$42,7,FALSE))=TRUE,VLOOKUP(C24,FSGT3_Inscr!$B$7:$K$31,7,FALSE),(VLOOKUP(C24,FSGT2_Inscr!$B$7:$K$42,7,FALSE)))</f>
        <v>1</v>
      </c>
      <c r="J24" s="121">
        <f>IF(ISERROR(VLOOKUP(C24,FSGT2_Inscr!$B$7:$K$42,8,FALSE))=TRUE,VLOOKUP(C24,FSGT3_Inscr!$B$7:$K$31,8,FALSE),(VLOOKUP(C24,FSGT2_Inscr!$B$7:$K$42,8,FALSE)))</f>
        <v>0</v>
      </c>
      <c r="K24" s="301">
        <f>IF(ISERROR(VLOOKUP(C24,FSGT2_Inscr!$B$7:$K$42,9,FALSE))=TRUE,VLOOKUP(C24,FSGT3_Inscr!$B$7:$K$31,9,FALSE),(VLOOKUP(C24,FSGT2_Inscr!$B$7:$K$42,9,FALSE)))</f>
        <v>0</v>
      </c>
      <c r="L24" s="262">
        <f t="shared" si="7"/>
        <v>0</v>
      </c>
      <c r="M24" s="303" t="e">
        <f>SUM($L$7:L24)/L24</f>
        <v>#DIV/0!</v>
      </c>
      <c r="N24" s="304" t="e">
        <f t="shared" si="1"/>
        <v>#DIV/0!</v>
      </c>
      <c r="O24" s="305" t="e">
        <f t="shared" si="8"/>
        <v>#DIV/0!</v>
      </c>
      <c r="P24" s="306">
        <f t="shared" si="9"/>
        <v>0</v>
      </c>
      <c r="Q24" s="303" t="e">
        <f>SUM($P$7:P24)/P24</f>
        <v>#DIV/0!</v>
      </c>
      <c r="R24" s="304" t="e">
        <f t="shared" si="2"/>
        <v>#DIV/0!</v>
      </c>
      <c r="S24" s="305" t="e">
        <f t="shared" si="3"/>
        <v>#DIV/0!</v>
      </c>
      <c r="T24" s="306">
        <f t="shared" si="10"/>
        <v>0</v>
      </c>
      <c r="U24" s="303" t="e">
        <f>SUM($T$7:T24)/T24</f>
        <v>#DIV/0!</v>
      </c>
      <c r="V24" s="304" t="e">
        <f t="shared" si="4"/>
        <v>#DIV/0!</v>
      </c>
      <c r="W24" s="307" t="e">
        <f t="shared" si="11"/>
        <v>#DIV/0!</v>
      </c>
      <c r="X24" s="192"/>
      <c r="Y24" s="262">
        <f t="shared" si="12"/>
        <v>1</v>
      </c>
      <c r="Z24" s="303">
        <f>SUM($Y$7:Y24)/Y24</f>
        <v>4</v>
      </c>
      <c r="AA24" s="304">
        <f t="shared" si="5"/>
        <v>176</v>
      </c>
      <c r="AB24" s="305">
        <f t="shared" si="13"/>
        <v>176</v>
      </c>
      <c r="AC24" s="308">
        <f t="shared" si="14"/>
        <v>0</v>
      </c>
      <c r="AD24" s="303" t="e">
        <f>SUM($AC$7:AC24)/AC24</f>
        <v>#DIV/0!</v>
      </c>
      <c r="AE24" s="304" t="e">
        <f t="shared" si="6"/>
        <v>#DIV/0!</v>
      </c>
      <c r="AF24" s="305" t="e">
        <f t="shared" si="15"/>
        <v>#DIV/0!</v>
      </c>
    </row>
    <row r="25" spans="1:32" x14ac:dyDescent="0.25">
      <c r="A25" s="122">
        <v>19</v>
      </c>
      <c r="B25" s="256">
        <f t="shared" si="0"/>
        <v>1</v>
      </c>
      <c r="C25" s="109">
        <v>204</v>
      </c>
      <c r="D25" s="121" t="str">
        <f>IF(ISERROR(VLOOKUP(C25,FSGT2_Inscr!$B$7:$K$42,2,FALSE))=TRUE,VLOOKUP(C25,FSGT3_Inscr!$B$7:$K$31,2,FALSE),(VLOOKUP(C25,FSGT2_Inscr!$B$7:$K$42,2,FALSE)))</f>
        <v>PILLOT</v>
      </c>
      <c r="E25" s="121" t="str">
        <f>IF(ISERROR(VLOOKUP(C25,FSGT2_Inscr!$B$7:$K$42,3,FALSE))=TRUE,VLOOKUP(C25,FSGT3_Inscr!$B$7:$K$31,3,FALSE),(VLOOKUP(C25,FSGT2_Inscr!$B$7:$K$42,3,FALSE)))</f>
        <v>Frédéric</v>
      </c>
      <c r="F25" s="121" t="str">
        <f>IF(ISERROR(VLOOKUP(C25,FSGT2_Inscr!$B$7:$K$42,4,FALSE))=TRUE,VLOOKUP(C25,FSGT3_Inscr!$B$7:$K$31,4,FALSE),(VLOOKUP(C25,FSGT2_Inscr!$B$7:$K$42,4,FALSE)))</f>
        <v>VS Chalon</v>
      </c>
      <c r="G25" s="121">
        <f>IF(ISERROR(VLOOKUP(C25,FSGT2_Inscr!$B$7:$K$42,5,FALSE))=TRUE,VLOOKUP(C25,FSGT3_Inscr!$B$7:$K$31,5,FALSE),(VLOOKUP(C25,FSGT2_Inscr!$B$7:$K$42,5,FALSE)))</f>
        <v>71</v>
      </c>
      <c r="H25" s="121">
        <f>IF(ISERROR(VLOOKUP(C25,FSGT2_Inscr!$B$7:$K$42,6,FALSE))=TRUE,VLOOKUP(C25,FSGT3_Inscr!$B$7:$K$31,6,FALSE),(VLOOKUP(C25,FSGT2_Inscr!$B$7:$K$42,6,FALSE)))</f>
        <v>0</v>
      </c>
      <c r="I25" s="121">
        <f>IF(ISERROR(VLOOKUP(C25,FSGT2_Inscr!$B$7:$K$42,7,FALSE))=TRUE,VLOOKUP(C25,FSGT3_Inscr!$B$7:$K$31,7,FALSE),(VLOOKUP(C25,FSGT2_Inscr!$B$7:$K$42,7,FALSE)))</f>
        <v>3</v>
      </c>
      <c r="J25" s="121">
        <f>IF(ISERROR(VLOOKUP(C25,FSGT2_Inscr!$B$7:$K$42,8,FALSE))=TRUE,VLOOKUP(C25,FSGT3_Inscr!$B$7:$K$31,8,FALSE),(VLOOKUP(C25,FSGT2_Inscr!$B$7:$K$42,8,FALSE)))</f>
        <v>0</v>
      </c>
      <c r="K25" s="301">
        <f>IF(ISERROR(VLOOKUP(C25,FSGT2_Inscr!$B$7:$K$42,9,FALSE))=TRUE,VLOOKUP(C25,FSGT3_Inscr!$B$7:$K$31,9,FALSE),(VLOOKUP(C25,FSGT2_Inscr!$B$7:$K$42,9,FALSE)))</f>
        <v>0</v>
      </c>
      <c r="L25" s="262">
        <f t="shared" si="7"/>
        <v>0</v>
      </c>
      <c r="M25" s="303" t="e">
        <f>SUM($L$7:L25)/L25</f>
        <v>#DIV/0!</v>
      </c>
      <c r="N25" s="304" t="e">
        <f t="shared" si="1"/>
        <v>#DIV/0!</v>
      </c>
      <c r="O25" s="305" t="e">
        <f t="shared" si="8"/>
        <v>#DIV/0!</v>
      </c>
      <c r="P25" s="306">
        <f t="shared" si="9"/>
        <v>0</v>
      </c>
      <c r="Q25" s="303" t="e">
        <f>SUM($P$7:P25)/P25</f>
        <v>#DIV/0!</v>
      </c>
      <c r="R25" s="304" t="e">
        <f t="shared" si="2"/>
        <v>#DIV/0!</v>
      </c>
      <c r="S25" s="305" t="e">
        <f t="shared" si="3"/>
        <v>#DIV/0!</v>
      </c>
      <c r="T25" s="306">
        <f t="shared" si="10"/>
        <v>0</v>
      </c>
      <c r="U25" s="303" t="e">
        <f>SUM($T$7:T25)/T25</f>
        <v>#DIV/0!</v>
      </c>
      <c r="V25" s="304" t="e">
        <f t="shared" si="4"/>
        <v>#DIV/0!</v>
      </c>
      <c r="W25" s="307" t="e">
        <f t="shared" si="11"/>
        <v>#DIV/0!</v>
      </c>
      <c r="X25" s="192"/>
      <c r="Y25" s="262">
        <f t="shared" si="12"/>
        <v>0</v>
      </c>
      <c r="Z25" s="303" t="e">
        <f>SUM($Y$7:Y25)/Y25</f>
        <v>#DIV/0!</v>
      </c>
      <c r="AA25" s="304" t="e">
        <f t="shared" si="5"/>
        <v>#DIV/0!</v>
      </c>
      <c r="AB25" s="305" t="e">
        <f t="shared" si="13"/>
        <v>#DIV/0!</v>
      </c>
      <c r="AC25" s="308">
        <f t="shared" si="14"/>
        <v>1</v>
      </c>
      <c r="AD25" s="303">
        <f>SUM($AC$7:AC25)/AC25</f>
        <v>15</v>
      </c>
      <c r="AE25" s="304">
        <f t="shared" si="6"/>
        <v>88</v>
      </c>
      <c r="AF25" s="305">
        <f t="shared" si="15"/>
        <v>88</v>
      </c>
    </row>
    <row r="26" spans="1:32" x14ac:dyDescent="0.25">
      <c r="A26" s="122">
        <v>20</v>
      </c>
      <c r="B26" s="256">
        <f t="shared" si="0"/>
        <v>1</v>
      </c>
      <c r="C26" s="122">
        <v>208</v>
      </c>
      <c r="D26" s="121" t="str">
        <f>IF(ISERROR(VLOOKUP(C26,FSGT2_Inscr!$B$7:$K$42,2,FALSE))=TRUE,VLOOKUP(C26,FSGT3_Inscr!$B$7:$K$31,2,FALSE),(VLOOKUP(C26,FSGT2_Inscr!$B$7:$K$42,2,FALSE)))</f>
        <v>BOURGEOIS</v>
      </c>
      <c r="E26" s="121" t="str">
        <f>IF(ISERROR(VLOOKUP(C26,FSGT2_Inscr!$B$7:$K$42,3,FALSE))=TRUE,VLOOKUP(C26,FSGT3_Inscr!$B$7:$K$31,3,FALSE),(VLOOKUP(C26,FSGT2_Inscr!$B$7:$K$42,3,FALSE)))</f>
        <v>Matthieu</v>
      </c>
      <c r="F26" s="121" t="str">
        <f>IF(ISERROR(VLOOKUP(C26,FSGT2_Inscr!$B$7:$K$42,4,FALSE))=TRUE,VLOOKUP(C26,FSGT3_Inscr!$B$7:$K$31,4,FALSE),(VLOOKUP(C26,FSGT2_Inscr!$B$7:$K$42,4,FALSE)))</f>
        <v>UV Chalon</v>
      </c>
      <c r="G26" s="121">
        <f>IF(ISERROR(VLOOKUP(C26,FSGT2_Inscr!$B$7:$K$42,5,FALSE))=TRUE,VLOOKUP(C26,FSGT3_Inscr!$B$7:$K$31,5,FALSE),(VLOOKUP(C26,FSGT2_Inscr!$B$7:$K$42,5,FALSE)))</f>
        <v>71</v>
      </c>
      <c r="H26" s="121">
        <f>IF(ISERROR(VLOOKUP(C26,FSGT2_Inscr!$B$7:$K$42,6,FALSE))=TRUE,VLOOKUP(C26,FSGT3_Inscr!$B$7:$K$31,6,FALSE),(VLOOKUP(C26,FSGT2_Inscr!$B$7:$K$42,6,FALSE)))</f>
        <v>0</v>
      </c>
      <c r="I26" s="121">
        <f>IF(ISERROR(VLOOKUP(C26,FSGT2_Inscr!$B$7:$K$42,7,FALSE))=TRUE,VLOOKUP(C26,FSGT3_Inscr!$B$7:$K$31,7,FALSE),(VLOOKUP(C26,FSGT2_Inscr!$B$7:$K$42,7,FALSE)))</f>
        <v>3</v>
      </c>
      <c r="J26" s="121">
        <f>IF(ISERROR(VLOOKUP(C26,FSGT2_Inscr!$B$7:$K$42,8,FALSE))=TRUE,VLOOKUP(C26,FSGT3_Inscr!$B$7:$K$31,8,FALSE),(VLOOKUP(C26,FSGT2_Inscr!$B$7:$K$42,8,FALSE)))</f>
        <v>0</v>
      </c>
      <c r="K26" s="301">
        <f>IF(ISERROR(VLOOKUP(C26,FSGT2_Inscr!$B$7:$K$42,9,FALSE))=TRUE,VLOOKUP(C26,FSGT3_Inscr!$B$7:$K$31,9,FALSE),(VLOOKUP(C26,FSGT2_Inscr!$B$7:$K$42,9,FALSE)))</f>
        <v>0</v>
      </c>
      <c r="L26" s="262">
        <f t="shared" si="7"/>
        <v>0</v>
      </c>
      <c r="M26" s="303" t="e">
        <f>SUM($L$7:L26)/L26</f>
        <v>#DIV/0!</v>
      </c>
      <c r="N26" s="304" t="e">
        <f t="shared" si="1"/>
        <v>#DIV/0!</v>
      </c>
      <c r="O26" s="305" t="e">
        <f t="shared" si="8"/>
        <v>#DIV/0!</v>
      </c>
      <c r="P26" s="306">
        <f t="shared" si="9"/>
        <v>0</v>
      </c>
      <c r="Q26" s="303" t="e">
        <f>SUM($P$7:P26)/P26</f>
        <v>#DIV/0!</v>
      </c>
      <c r="R26" s="304" t="e">
        <f t="shared" si="2"/>
        <v>#DIV/0!</v>
      </c>
      <c r="S26" s="305" t="e">
        <f t="shared" si="3"/>
        <v>#DIV/0!</v>
      </c>
      <c r="T26" s="306">
        <f t="shared" si="10"/>
        <v>0</v>
      </c>
      <c r="U26" s="303" t="e">
        <f>SUM($T$7:T26)/T26</f>
        <v>#DIV/0!</v>
      </c>
      <c r="V26" s="304" t="e">
        <f t="shared" si="4"/>
        <v>#DIV/0!</v>
      </c>
      <c r="W26" s="307" t="e">
        <f t="shared" si="11"/>
        <v>#DIV/0!</v>
      </c>
      <c r="X26" s="192"/>
      <c r="Y26" s="262">
        <f t="shared" si="12"/>
        <v>0</v>
      </c>
      <c r="Z26" s="303" t="e">
        <f>SUM($Y$7:Y26)/Y26</f>
        <v>#DIV/0!</v>
      </c>
      <c r="AA26" s="304" t="e">
        <f t="shared" si="5"/>
        <v>#DIV/0!</v>
      </c>
      <c r="AB26" s="305" t="e">
        <f t="shared" si="13"/>
        <v>#DIV/0!</v>
      </c>
      <c r="AC26" s="308">
        <f t="shared" si="14"/>
        <v>1</v>
      </c>
      <c r="AD26" s="303">
        <f>SUM($AC$7:AC26)/AC26</f>
        <v>16</v>
      </c>
      <c r="AE26" s="304">
        <f t="shared" si="6"/>
        <v>80</v>
      </c>
      <c r="AF26" s="305">
        <f t="shared" si="15"/>
        <v>80</v>
      </c>
    </row>
    <row r="27" spans="1:32" x14ac:dyDescent="0.25">
      <c r="A27" s="122">
        <v>21</v>
      </c>
      <c r="B27" s="256">
        <f t="shared" si="0"/>
        <v>1</v>
      </c>
      <c r="C27" s="122">
        <v>211</v>
      </c>
      <c r="D27" s="121" t="str">
        <f>IF(ISERROR(VLOOKUP(C27,FSGT2_Inscr!$B$7:$K$42,2,FALSE))=TRUE,VLOOKUP(C27,FSGT3_Inscr!$B$7:$K$31,2,FALSE),(VLOOKUP(C27,FSGT2_Inscr!$B$7:$K$42,2,FALSE)))</f>
        <v>GROS</v>
      </c>
      <c r="E27" s="121" t="str">
        <f>IF(ISERROR(VLOOKUP(C27,FSGT2_Inscr!$B$7:$K$42,3,FALSE))=TRUE,VLOOKUP(C27,FSGT3_Inscr!$B$7:$K$31,3,FALSE),(VLOOKUP(C27,FSGT2_Inscr!$B$7:$K$42,3,FALSE)))</f>
        <v>Jérémy</v>
      </c>
      <c r="F27" s="121" t="str">
        <f>IF(ISERROR(VLOOKUP(C27,FSGT2_Inscr!$B$7:$K$42,4,FALSE))=TRUE,VLOOKUP(C27,FSGT3_Inscr!$B$7:$K$31,4,FALSE),(VLOOKUP(C27,FSGT2_Inscr!$B$7:$K$42,4,FALSE)))</f>
        <v xml:space="preserve">Aluze </v>
      </c>
      <c r="G27" s="121">
        <f>IF(ISERROR(VLOOKUP(C27,FSGT2_Inscr!$B$7:$K$42,5,FALSE))=TRUE,VLOOKUP(C27,FSGT3_Inscr!$B$7:$K$31,5,FALSE),(VLOOKUP(C27,FSGT2_Inscr!$B$7:$K$42,5,FALSE)))</f>
        <v>71</v>
      </c>
      <c r="H27" s="121">
        <f>IF(ISERROR(VLOOKUP(C27,FSGT2_Inscr!$B$7:$K$42,6,FALSE))=TRUE,VLOOKUP(C27,FSGT3_Inscr!$B$7:$K$31,6,FALSE),(VLOOKUP(C27,FSGT2_Inscr!$B$7:$K$42,6,FALSE)))</f>
        <v>0</v>
      </c>
      <c r="I27" s="121">
        <f>IF(ISERROR(VLOOKUP(C27,FSGT2_Inscr!$B$7:$K$42,7,FALSE))=TRUE,VLOOKUP(C27,FSGT3_Inscr!$B$7:$K$31,7,FALSE),(VLOOKUP(C27,FSGT2_Inscr!$B$7:$K$42,7,FALSE)))</f>
        <v>3</v>
      </c>
      <c r="J27" s="121">
        <f>IF(ISERROR(VLOOKUP(C27,FSGT2_Inscr!$B$7:$K$42,8,FALSE))=TRUE,VLOOKUP(C27,FSGT3_Inscr!$B$7:$K$31,8,FALSE),(VLOOKUP(C27,FSGT2_Inscr!$B$7:$K$42,8,FALSE)))</f>
        <v>0</v>
      </c>
      <c r="K27" s="301">
        <f>IF(ISERROR(VLOOKUP(C27,FSGT2_Inscr!$B$7:$K$42,9,FALSE))=TRUE,VLOOKUP(C27,FSGT3_Inscr!$B$7:$K$31,9,FALSE),(VLOOKUP(C27,FSGT2_Inscr!$B$7:$K$42,9,FALSE)))</f>
        <v>0</v>
      </c>
      <c r="L27" s="262">
        <f t="shared" si="7"/>
        <v>0</v>
      </c>
      <c r="M27" s="303" t="e">
        <f>SUM($L$7:L27)/L27</f>
        <v>#DIV/0!</v>
      </c>
      <c r="N27" s="304" t="e">
        <f t="shared" si="1"/>
        <v>#DIV/0!</v>
      </c>
      <c r="O27" s="305" t="e">
        <f t="shared" si="8"/>
        <v>#DIV/0!</v>
      </c>
      <c r="P27" s="306">
        <f t="shared" si="9"/>
        <v>0</v>
      </c>
      <c r="Q27" s="303" t="e">
        <f>SUM($P$7:P27)/P27</f>
        <v>#DIV/0!</v>
      </c>
      <c r="R27" s="304" t="e">
        <f t="shared" si="2"/>
        <v>#DIV/0!</v>
      </c>
      <c r="S27" s="305" t="e">
        <f t="shared" si="3"/>
        <v>#DIV/0!</v>
      </c>
      <c r="T27" s="306">
        <f t="shared" si="10"/>
        <v>0</v>
      </c>
      <c r="U27" s="303" t="e">
        <f>SUM($T$7:T27)/T27</f>
        <v>#DIV/0!</v>
      </c>
      <c r="V27" s="304" t="e">
        <f t="shared" si="4"/>
        <v>#DIV/0!</v>
      </c>
      <c r="W27" s="307" t="e">
        <f t="shared" si="11"/>
        <v>#DIV/0!</v>
      </c>
      <c r="X27" s="192"/>
      <c r="Y27" s="262">
        <f t="shared" si="12"/>
        <v>0</v>
      </c>
      <c r="Z27" s="303" t="e">
        <f>SUM($Y$7:Y27)/Y27</f>
        <v>#DIV/0!</v>
      </c>
      <c r="AA27" s="304" t="e">
        <f t="shared" si="5"/>
        <v>#DIV/0!</v>
      </c>
      <c r="AB27" s="305" t="e">
        <f t="shared" si="13"/>
        <v>#DIV/0!</v>
      </c>
      <c r="AC27" s="308">
        <f t="shared" si="14"/>
        <v>1</v>
      </c>
      <c r="AD27" s="303">
        <f>SUM($AC$7:AC27)/AC27</f>
        <v>17</v>
      </c>
      <c r="AE27" s="304">
        <f t="shared" si="6"/>
        <v>72</v>
      </c>
      <c r="AF27" s="305">
        <f t="shared" si="15"/>
        <v>72</v>
      </c>
    </row>
    <row r="28" spans="1:32" x14ac:dyDescent="0.25">
      <c r="A28" s="122">
        <v>22</v>
      </c>
      <c r="B28" s="256">
        <f t="shared" si="0"/>
        <v>1</v>
      </c>
      <c r="C28" s="122">
        <v>203</v>
      </c>
      <c r="D28" s="121" t="str">
        <f>IF(ISERROR(VLOOKUP(C28,FSGT2_Inscr!$B$7:$K$42,2,FALSE))=TRUE,VLOOKUP(C28,FSGT3_Inscr!$B$7:$K$31,2,FALSE),(VLOOKUP(C28,FSGT2_Inscr!$B$7:$K$42,2,FALSE)))</f>
        <v>BERLAND</v>
      </c>
      <c r="E28" s="121" t="str">
        <f>IF(ISERROR(VLOOKUP(C28,FSGT2_Inscr!$B$7:$K$42,3,FALSE))=TRUE,VLOOKUP(C28,FSGT3_Inscr!$B$7:$K$31,3,FALSE),(VLOOKUP(C28,FSGT2_Inscr!$B$7:$K$42,3,FALSE)))</f>
        <v>Mathieu</v>
      </c>
      <c r="F28" s="121" t="str">
        <f>IF(ISERROR(VLOOKUP(C28,FSGT2_Inscr!$B$7:$K$42,4,FALSE))=TRUE,VLOOKUP(C28,FSGT3_Inscr!$B$7:$K$31,4,FALSE),(VLOOKUP(C28,FSGT2_Inscr!$B$7:$K$42,4,FALSE)))</f>
        <v>St-Martin en Br.</v>
      </c>
      <c r="G28" s="121">
        <f>IF(ISERROR(VLOOKUP(C28,FSGT2_Inscr!$B$7:$K$42,5,FALSE))=TRUE,VLOOKUP(C28,FSGT3_Inscr!$B$7:$K$31,5,FALSE),(VLOOKUP(C28,FSGT2_Inscr!$B$7:$K$42,5,FALSE)))</f>
        <v>71</v>
      </c>
      <c r="H28" s="121">
        <f>IF(ISERROR(VLOOKUP(C28,FSGT2_Inscr!$B$7:$K$42,6,FALSE))=TRUE,VLOOKUP(C28,FSGT3_Inscr!$B$7:$K$31,6,FALSE),(VLOOKUP(C28,FSGT2_Inscr!$B$7:$K$42,6,FALSE)))</f>
        <v>0</v>
      </c>
      <c r="I28" s="121">
        <f>IF(ISERROR(VLOOKUP(C28,FSGT2_Inscr!$B$7:$K$42,7,FALSE))=TRUE,VLOOKUP(C28,FSGT3_Inscr!$B$7:$K$31,7,FALSE),(VLOOKUP(C28,FSGT2_Inscr!$B$7:$K$42,7,FALSE)))</f>
        <v>3</v>
      </c>
      <c r="J28" s="121">
        <f>IF(ISERROR(VLOOKUP(C28,FSGT2_Inscr!$B$7:$K$42,8,FALSE))=TRUE,VLOOKUP(C28,FSGT3_Inscr!$B$7:$K$31,8,FALSE),(VLOOKUP(C28,FSGT2_Inscr!$B$7:$K$42,8,FALSE)))</f>
        <v>0</v>
      </c>
      <c r="K28" s="301">
        <f>IF(ISERROR(VLOOKUP(C28,FSGT2_Inscr!$B$7:$K$42,9,FALSE))=TRUE,VLOOKUP(C28,FSGT3_Inscr!$B$7:$K$31,9,FALSE),(VLOOKUP(C28,FSGT2_Inscr!$B$7:$K$42,9,FALSE)))</f>
        <v>0</v>
      </c>
      <c r="L28" s="262">
        <f t="shared" si="7"/>
        <v>0</v>
      </c>
      <c r="M28" s="303" t="e">
        <f>SUM($L$7:L28)/L28</f>
        <v>#DIV/0!</v>
      </c>
      <c r="N28" s="304" t="e">
        <f t="shared" si="1"/>
        <v>#DIV/0!</v>
      </c>
      <c r="O28" s="305" t="e">
        <f t="shared" si="8"/>
        <v>#DIV/0!</v>
      </c>
      <c r="P28" s="306">
        <f t="shared" si="9"/>
        <v>0</v>
      </c>
      <c r="Q28" s="303" t="e">
        <f>SUM($P$7:P28)/P28</f>
        <v>#DIV/0!</v>
      </c>
      <c r="R28" s="304" t="e">
        <f t="shared" si="2"/>
        <v>#DIV/0!</v>
      </c>
      <c r="S28" s="305" t="e">
        <f t="shared" si="3"/>
        <v>#DIV/0!</v>
      </c>
      <c r="T28" s="306">
        <f t="shared" si="10"/>
        <v>0</v>
      </c>
      <c r="U28" s="303" t="e">
        <f>SUM($T$7:T28)/T28</f>
        <v>#DIV/0!</v>
      </c>
      <c r="V28" s="304" t="e">
        <f t="shared" si="4"/>
        <v>#DIV/0!</v>
      </c>
      <c r="W28" s="307" t="e">
        <f t="shared" si="11"/>
        <v>#DIV/0!</v>
      </c>
      <c r="X28" s="192"/>
      <c r="Y28" s="262">
        <f t="shared" si="12"/>
        <v>0</v>
      </c>
      <c r="Z28" s="303" t="e">
        <f>SUM($Y$7:Y28)/Y28</f>
        <v>#DIV/0!</v>
      </c>
      <c r="AA28" s="304" t="e">
        <f t="shared" si="5"/>
        <v>#DIV/0!</v>
      </c>
      <c r="AB28" s="305" t="e">
        <f t="shared" si="13"/>
        <v>#DIV/0!</v>
      </c>
      <c r="AC28" s="308">
        <f t="shared" si="14"/>
        <v>1</v>
      </c>
      <c r="AD28" s="303">
        <f>SUM($AC$7:AC28)/AC28</f>
        <v>18</v>
      </c>
      <c r="AE28" s="304">
        <f t="shared" si="6"/>
        <v>64</v>
      </c>
      <c r="AF28" s="305">
        <f t="shared" si="15"/>
        <v>64</v>
      </c>
    </row>
    <row r="29" spans="1:32" x14ac:dyDescent="0.25">
      <c r="A29" s="122">
        <v>23</v>
      </c>
      <c r="B29" s="256">
        <f t="shared" si="0"/>
        <v>1</v>
      </c>
      <c r="C29" s="122">
        <v>201</v>
      </c>
      <c r="D29" s="121" t="str">
        <f>IF(ISERROR(VLOOKUP(C29,FSGT2_Inscr!$B$7:$K$42,2,FALSE))=TRUE,VLOOKUP(C29,FSGT3_Inscr!$B$7:$K$31,2,FALSE),(VLOOKUP(C29,FSGT2_Inscr!$B$7:$K$42,2,FALSE)))</f>
        <v>BUTTARD</v>
      </c>
      <c r="E29" s="121" t="str">
        <f>IF(ISERROR(VLOOKUP(C29,FSGT2_Inscr!$B$7:$K$42,3,FALSE))=TRUE,VLOOKUP(C29,FSGT3_Inscr!$B$7:$K$31,3,FALSE),(VLOOKUP(C29,FSGT2_Inscr!$B$7:$K$42,3,FALSE)))</f>
        <v>Manuel</v>
      </c>
      <c r="F29" s="121" t="str">
        <f>IF(ISERROR(VLOOKUP(C29,FSGT2_Inscr!$B$7:$K$42,4,FALSE))=TRUE,VLOOKUP(C29,FSGT3_Inscr!$B$7:$K$31,4,FALSE),(VLOOKUP(C29,FSGT2_Inscr!$B$7:$K$42,4,FALSE)))</f>
        <v>Verdun</v>
      </c>
      <c r="G29" s="121">
        <f>IF(ISERROR(VLOOKUP(C29,FSGT2_Inscr!$B$7:$K$42,5,FALSE))=TRUE,VLOOKUP(C29,FSGT3_Inscr!$B$7:$K$31,5,FALSE),(VLOOKUP(C29,FSGT2_Inscr!$B$7:$K$42,5,FALSE)))</f>
        <v>71</v>
      </c>
      <c r="H29" s="121">
        <f>IF(ISERROR(VLOOKUP(C29,FSGT2_Inscr!$B$7:$K$42,6,FALSE))=TRUE,VLOOKUP(C29,FSGT3_Inscr!$B$7:$K$31,6,FALSE),(VLOOKUP(C29,FSGT2_Inscr!$B$7:$K$42,6,FALSE)))</f>
        <v>0</v>
      </c>
      <c r="I29" s="121">
        <f>IF(ISERROR(VLOOKUP(C29,FSGT2_Inscr!$B$7:$K$42,7,FALSE))=TRUE,VLOOKUP(C29,FSGT3_Inscr!$B$7:$K$31,7,FALSE),(VLOOKUP(C29,FSGT2_Inscr!$B$7:$K$42,7,FALSE)))</f>
        <v>3</v>
      </c>
      <c r="J29" s="121">
        <f>IF(ISERROR(VLOOKUP(C29,FSGT2_Inscr!$B$7:$K$42,8,FALSE))=TRUE,VLOOKUP(C29,FSGT3_Inscr!$B$7:$K$31,8,FALSE),(VLOOKUP(C29,FSGT2_Inscr!$B$7:$K$42,8,FALSE)))</f>
        <v>0</v>
      </c>
      <c r="K29" s="301">
        <f>IF(ISERROR(VLOOKUP(C29,FSGT2_Inscr!$B$7:$K$42,9,FALSE))=TRUE,VLOOKUP(C29,FSGT3_Inscr!$B$7:$K$31,9,FALSE),(VLOOKUP(C29,FSGT2_Inscr!$B$7:$K$42,9,FALSE)))</f>
        <v>0</v>
      </c>
      <c r="L29" s="262">
        <f t="shared" si="7"/>
        <v>0</v>
      </c>
      <c r="M29" s="303" t="e">
        <f>SUM($L$7:L29)/L29</f>
        <v>#DIV/0!</v>
      </c>
      <c r="N29" s="304" t="e">
        <f t="shared" si="1"/>
        <v>#DIV/0!</v>
      </c>
      <c r="O29" s="305" t="e">
        <f t="shared" si="8"/>
        <v>#DIV/0!</v>
      </c>
      <c r="P29" s="306">
        <f t="shared" si="9"/>
        <v>0</v>
      </c>
      <c r="Q29" s="303" t="e">
        <f>SUM($P$7:P29)/P29</f>
        <v>#DIV/0!</v>
      </c>
      <c r="R29" s="304" t="e">
        <f t="shared" si="2"/>
        <v>#DIV/0!</v>
      </c>
      <c r="S29" s="305" t="e">
        <f t="shared" si="3"/>
        <v>#DIV/0!</v>
      </c>
      <c r="T29" s="306">
        <f t="shared" si="10"/>
        <v>0</v>
      </c>
      <c r="U29" s="303" t="e">
        <f>SUM($T$7:T29)/T29</f>
        <v>#DIV/0!</v>
      </c>
      <c r="V29" s="304" t="e">
        <f t="shared" si="4"/>
        <v>#DIV/0!</v>
      </c>
      <c r="W29" s="307" t="e">
        <f t="shared" si="11"/>
        <v>#DIV/0!</v>
      </c>
      <c r="X29" s="192"/>
      <c r="Y29" s="262">
        <f t="shared" si="12"/>
        <v>0</v>
      </c>
      <c r="Z29" s="303" t="e">
        <f>SUM($Y$7:Y29)/Y29</f>
        <v>#DIV/0!</v>
      </c>
      <c r="AA29" s="304" t="e">
        <f t="shared" si="5"/>
        <v>#DIV/0!</v>
      </c>
      <c r="AB29" s="305" t="e">
        <f t="shared" si="13"/>
        <v>#DIV/0!</v>
      </c>
      <c r="AC29" s="308">
        <f t="shared" si="14"/>
        <v>1</v>
      </c>
      <c r="AD29" s="303">
        <f>SUM($AC$7:AC29)/AC29</f>
        <v>19</v>
      </c>
      <c r="AE29" s="304">
        <f t="shared" si="6"/>
        <v>56</v>
      </c>
      <c r="AF29" s="305">
        <f t="shared" si="15"/>
        <v>56</v>
      </c>
    </row>
    <row r="30" spans="1:32" x14ac:dyDescent="0.25">
      <c r="A30" s="122">
        <v>24</v>
      </c>
      <c r="B30" s="256">
        <f t="shared" si="0"/>
        <v>1</v>
      </c>
      <c r="C30" s="122">
        <v>207</v>
      </c>
      <c r="D30" s="121" t="str">
        <f>IF(ISERROR(VLOOKUP(C30,FSGT2_Inscr!$B$7:$K$42,2,FALSE))=TRUE,VLOOKUP(C30,FSGT3_Inscr!$B$7:$K$31,2,FALSE),(VLOOKUP(C30,FSGT2_Inscr!$B$7:$K$42,2,FALSE)))</f>
        <v>HEBERT</v>
      </c>
      <c r="E30" s="121" t="str">
        <f>IF(ISERROR(VLOOKUP(C30,FSGT2_Inscr!$B$7:$K$42,3,FALSE))=TRUE,VLOOKUP(C30,FSGT3_Inscr!$B$7:$K$31,3,FALSE),(VLOOKUP(C30,FSGT2_Inscr!$B$7:$K$42,3,FALSE)))</f>
        <v>Benjamin</v>
      </c>
      <c r="F30" s="121" t="str">
        <f>IF(ISERROR(VLOOKUP(C30,FSGT2_Inscr!$B$7:$K$42,4,FALSE))=TRUE,VLOOKUP(C30,FSGT3_Inscr!$B$7:$K$31,4,FALSE),(VLOOKUP(C30,FSGT2_Inscr!$B$7:$K$42,4,FALSE)))</f>
        <v>Ecuisses</v>
      </c>
      <c r="G30" s="121">
        <f>IF(ISERROR(VLOOKUP(C30,FSGT2_Inscr!$B$7:$K$42,5,FALSE))=TRUE,VLOOKUP(C30,FSGT3_Inscr!$B$7:$K$31,5,FALSE),(VLOOKUP(C30,FSGT2_Inscr!$B$7:$K$42,5,FALSE)))</f>
        <v>71</v>
      </c>
      <c r="H30" s="121">
        <f>IF(ISERROR(VLOOKUP(C30,FSGT2_Inscr!$B$7:$K$42,6,FALSE))=TRUE,VLOOKUP(C30,FSGT3_Inscr!$B$7:$K$31,6,FALSE),(VLOOKUP(C30,FSGT2_Inscr!$B$7:$K$42,6,FALSE)))</f>
        <v>0</v>
      </c>
      <c r="I30" s="121">
        <f>IF(ISERROR(VLOOKUP(C30,FSGT2_Inscr!$B$7:$K$42,7,FALSE))=TRUE,VLOOKUP(C30,FSGT3_Inscr!$B$7:$K$31,7,FALSE),(VLOOKUP(C30,FSGT2_Inscr!$B$7:$K$42,7,FALSE)))</f>
        <v>3</v>
      </c>
      <c r="J30" s="121">
        <f>IF(ISERROR(VLOOKUP(C30,FSGT2_Inscr!$B$7:$K$42,8,FALSE))=TRUE,VLOOKUP(C30,FSGT3_Inscr!$B$7:$K$31,8,FALSE),(VLOOKUP(C30,FSGT2_Inscr!$B$7:$K$42,8,FALSE)))</f>
        <v>0</v>
      </c>
      <c r="K30" s="301">
        <f>IF(ISERROR(VLOOKUP(C30,FSGT2_Inscr!$B$7:$K$42,9,FALSE))=TRUE,VLOOKUP(C30,FSGT3_Inscr!$B$7:$K$31,9,FALSE),(VLOOKUP(C30,FSGT2_Inscr!$B$7:$K$42,9,FALSE)))</f>
        <v>0</v>
      </c>
      <c r="L30" s="262">
        <f t="shared" si="7"/>
        <v>0</v>
      </c>
      <c r="M30" s="303" t="e">
        <f>SUM($L$7:L30)/L30</f>
        <v>#DIV/0!</v>
      </c>
      <c r="N30" s="304" t="e">
        <f t="shared" si="1"/>
        <v>#DIV/0!</v>
      </c>
      <c r="O30" s="305" t="e">
        <f t="shared" si="8"/>
        <v>#DIV/0!</v>
      </c>
      <c r="P30" s="306">
        <f t="shared" si="9"/>
        <v>0</v>
      </c>
      <c r="Q30" s="303" t="e">
        <f>SUM($P$7:P30)/P30</f>
        <v>#DIV/0!</v>
      </c>
      <c r="R30" s="304" t="e">
        <f t="shared" si="2"/>
        <v>#DIV/0!</v>
      </c>
      <c r="S30" s="305" t="e">
        <f t="shared" si="3"/>
        <v>#DIV/0!</v>
      </c>
      <c r="T30" s="306">
        <f t="shared" si="10"/>
        <v>0</v>
      </c>
      <c r="U30" s="303" t="e">
        <f>SUM($T$7:T30)/T30</f>
        <v>#DIV/0!</v>
      </c>
      <c r="V30" s="304" t="e">
        <f t="shared" si="4"/>
        <v>#DIV/0!</v>
      </c>
      <c r="W30" s="307" t="e">
        <f t="shared" si="11"/>
        <v>#DIV/0!</v>
      </c>
      <c r="X30" s="192"/>
      <c r="Y30" s="262">
        <f t="shared" si="12"/>
        <v>0</v>
      </c>
      <c r="Z30" s="303" t="e">
        <f>SUM($Y$7:Y30)/Y30</f>
        <v>#DIV/0!</v>
      </c>
      <c r="AA30" s="304" t="e">
        <f t="shared" si="5"/>
        <v>#DIV/0!</v>
      </c>
      <c r="AB30" s="305" t="e">
        <f t="shared" si="13"/>
        <v>#DIV/0!</v>
      </c>
      <c r="AC30" s="308">
        <f t="shared" si="14"/>
        <v>1</v>
      </c>
      <c r="AD30" s="303">
        <f>SUM($AC$7:AC30)/AC30</f>
        <v>20</v>
      </c>
      <c r="AE30" s="304">
        <f t="shared" si="6"/>
        <v>48</v>
      </c>
      <c r="AF30" s="305">
        <f t="shared" si="15"/>
        <v>48</v>
      </c>
    </row>
    <row r="31" spans="1:32" x14ac:dyDescent="0.25">
      <c r="A31" s="122">
        <v>25</v>
      </c>
      <c r="B31" s="256">
        <f t="shared" si="0"/>
        <v>1</v>
      </c>
      <c r="C31" s="122">
        <v>209</v>
      </c>
      <c r="D31" s="121" t="str">
        <f>IF(ISERROR(VLOOKUP(C31,FSGT2_Inscr!$B$7:$K$42,2,FALSE))=TRUE,VLOOKUP(C31,FSGT3_Inscr!$B$7:$K$31,2,FALSE),(VLOOKUP(C31,FSGT2_Inscr!$B$7:$K$42,2,FALSE)))</f>
        <v>LECUELLE</v>
      </c>
      <c r="E31" s="121" t="str">
        <f>IF(ISERROR(VLOOKUP(C31,FSGT2_Inscr!$B$7:$K$42,3,FALSE))=TRUE,VLOOKUP(C31,FSGT3_Inscr!$B$7:$K$31,3,FALSE),(VLOOKUP(C31,FSGT2_Inscr!$B$7:$K$42,3,FALSE)))</f>
        <v>Patrick</v>
      </c>
      <c r="F31" s="121" t="str">
        <f>IF(ISERROR(VLOOKUP(C31,FSGT2_Inscr!$B$7:$K$42,4,FALSE))=TRUE,VLOOKUP(C31,FSGT3_Inscr!$B$7:$K$31,4,FALSE),(VLOOKUP(C31,FSGT2_Inscr!$B$7:$K$42,4,FALSE)))</f>
        <v>St-Martin en Br.</v>
      </c>
      <c r="G31" s="121">
        <f>IF(ISERROR(VLOOKUP(C31,FSGT2_Inscr!$B$7:$K$42,5,FALSE))=TRUE,VLOOKUP(C31,FSGT3_Inscr!$B$7:$K$31,5,FALSE),(VLOOKUP(C31,FSGT2_Inscr!$B$7:$K$42,5,FALSE)))</f>
        <v>71</v>
      </c>
      <c r="H31" s="121">
        <f>IF(ISERROR(VLOOKUP(C31,FSGT2_Inscr!$B$7:$K$42,6,FALSE))=TRUE,VLOOKUP(C31,FSGT3_Inscr!$B$7:$K$31,6,FALSE),(VLOOKUP(C31,FSGT2_Inscr!$B$7:$K$42,6,FALSE)))</f>
        <v>0</v>
      </c>
      <c r="I31" s="121">
        <f>IF(ISERROR(VLOOKUP(C31,FSGT2_Inscr!$B$7:$K$42,7,FALSE))=TRUE,VLOOKUP(C31,FSGT3_Inscr!$B$7:$K$31,7,FALSE),(VLOOKUP(C31,FSGT2_Inscr!$B$7:$K$42,7,FALSE)))</f>
        <v>3</v>
      </c>
      <c r="J31" s="121">
        <f>IF(ISERROR(VLOOKUP(C31,FSGT2_Inscr!$B$7:$K$42,8,FALSE))=TRUE,VLOOKUP(C31,FSGT3_Inscr!$B$7:$K$31,8,FALSE),(VLOOKUP(C31,FSGT2_Inscr!$B$7:$K$42,8,FALSE)))</f>
        <v>0</v>
      </c>
      <c r="K31" s="301">
        <f>IF(ISERROR(VLOOKUP(C31,FSGT2_Inscr!$B$7:$K$42,9,FALSE))=TRUE,VLOOKUP(C31,FSGT3_Inscr!$B$7:$K$31,9,FALSE),(VLOOKUP(C31,FSGT2_Inscr!$B$7:$K$42,9,FALSE)))</f>
        <v>0</v>
      </c>
      <c r="L31" s="262">
        <f t="shared" si="7"/>
        <v>0</v>
      </c>
      <c r="M31" s="303" t="e">
        <f>SUM($L$7:L31)/L31</f>
        <v>#DIV/0!</v>
      </c>
      <c r="N31" s="304" t="e">
        <f t="shared" si="1"/>
        <v>#DIV/0!</v>
      </c>
      <c r="O31" s="305" t="e">
        <f t="shared" si="8"/>
        <v>#DIV/0!</v>
      </c>
      <c r="P31" s="306">
        <f t="shared" si="9"/>
        <v>0</v>
      </c>
      <c r="Q31" s="303" t="e">
        <f>SUM($P$7:P31)/P31</f>
        <v>#DIV/0!</v>
      </c>
      <c r="R31" s="304" t="e">
        <f t="shared" si="2"/>
        <v>#DIV/0!</v>
      </c>
      <c r="S31" s="305" t="e">
        <f t="shared" si="3"/>
        <v>#DIV/0!</v>
      </c>
      <c r="T31" s="306">
        <f t="shared" si="10"/>
        <v>0</v>
      </c>
      <c r="U31" s="303" t="e">
        <f>SUM($T$7:T31)/T31</f>
        <v>#DIV/0!</v>
      </c>
      <c r="V31" s="304" t="e">
        <f t="shared" si="4"/>
        <v>#DIV/0!</v>
      </c>
      <c r="W31" s="307" t="e">
        <f t="shared" si="11"/>
        <v>#DIV/0!</v>
      </c>
      <c r="X31" s="192"/>
      <c r="Y31" s="262">
        <f t="shared" si="12"/>
        <v>0</v>
      </c>
      <c r="Z31" s="303" t="e">
        <f>SUM($Y$7:Y31)/Y31</f>
        <v>#DIV/0!</v>
      </c>
      <c r="AA31" s="304" t="e">
        <f t="shared" si="5"/>
        <v>#DIV/0!</v>
      </c>
      <c r="AB31" s="305" t="e">
        <f t="shared" si="13"/>
        <v>#DIV/0!</v>
      </c>
      <c r="AC31" s="308">
        <f t="shared" si="14"/>
        <v>1</v>
      </c>
      <c r="AD31" s="303">
        <f>SUM($AC$7:AC31)/AC31</f>
        <v>21</v>
      </c>
      <c r="AE31" s="304">
        <f t="shared" si="6"/>
        <v>40</v>
      </c>
      <c r="AF31" s="305">
        <f t="shared" si="15"/>
        <v>40</v>
      </c>
    </row>
    <row r="32" spans="1:32" x14ac:dyDescent="0.25">
      <c r="A32" s="122">
        <v>26</v>
      </c>
      <c r="B32" s="256">
        <f t="shared" si="0"/>
        <v>1</v>
      </c>
      <c r="C32" s="122">
        <v>205</v>
      </c>
      <c r="D32" s="121" t="str">
        <f>IF(ISERROR(VLOOKUP(C32,FSGT2_Inscr!$B$7:$K$42,2,FALSE))=TRUE,VLOOKUP(C32,FSGT3_Inscr!$B$7:$K$31,2,FALSE),(VLOOKUP(C32,FSGT2_Inscr!$B$7:$K$42,2,FALSE)))</f>
        <v>LEMAITRE</v>
      </c>
      <c r="E32" s="121" t="str">
        <f>IF(ISERROR(VLOOKUP(C32,FSGT2_Inscr!$B$7:$K$42,3,FALSE))=TRUE,VLOOKUP(C32,FSGT3_Inscr!$B$7:$K$31,3,FALSE),(VLOOKUP(C32,FSGT2_Inscr!$B$7:$K$42,3,FALSE)))</f>
        <v>Cédric</v>
      </c>
      <c r="F32" s="121" t="str">
        <f>IF(ISERROR(VLOOKUP(C32,FSGT2_Inscr!$B$7:$K$42,4,FALSE))=TRUE,VLOOKUP(C32,FSGT3_Inscr!$B$7:$K$31,4,FALSE),(VLOOKUP(C32,FSGT2_Inscr!$B$7:$K$42,4,FALSE)))</f>
        <v>ASC Fours</v>
      </c>
      <c r="G32" s="121" t="str">
        <f>IF(ISERROR(VLOOKUP(C32,FSGT2_Inscr!$B$7:$K$42,5,FALSE))=TRUE,VLOOKUP(C32,FSGT3_Inscr!$B$7:$K$31,5,FALSE),(VLOOKUP(C32,FSGT2_Inscr!$B$7:$K$42,5,FALSE)))</f>
        <v>58</v>
      </c>
      <c r="H32" s="121" t="str">
        <f>IF(ISERROR(VLOOKUP(C32,FSGT2_Inscr!$B$7:$K$42,6,FALSE))=TRUE,VLOOKUP(C32,FSGT3_Inscr!$B$7:$K$31,6,FALSE),(VLOOKUP(C32,FSGT2_Inscr!$B$7:$K$42,6,FALSE)))</f>
        <v>*</v>
      </c>
      <c r="I32" s="121">
        <f>IF(ISERROR(VLOOKUP(C32,FSGT2_Inscr!$B$7:$K$42,7,FALSE))=TRUE,VLOOKUP(C32,FSGT3_Inscr!$B$7:$K$31,7,FALSE),(VLOOKUP(C32,FSGT2_Inscr!$B$7:$K$42,7,FALSE)))</f>
        <v>3</v>
      </c>
      <c r="J32" s="121">
        <f>IF(ISERROR(VLOOKUP(C32,FSGT2_Inscr!$B$7:$K$42,8,FALSE))=TRUE,VLOOKUP(C32,FSGT3_Inscr!$B$7:$K$31,8,FALSE),(VLOOKUP(C32,FSGT2_Inscr!$B$7:$K$42,8,FALSE)))</f>
        <v>0</v>
      </c>
      <c r="K32" s="301">
        <f>IF(ISERROR(VLOOKUP(C32,FSGT2_Inscr!$B$7:$K$42,9,FALSE))=TRUE,VLOOKUP(C32,FSGT3_Inscr!$B$7:$K$31,9,FALSE),(VLOOKUP(C32,FSGT2_Inscr!$B$7:$K$42,9,FALSE)))</f>
        <v>0</v>
      </c>
      <c r="L32" s="262">
        <f t="shared" si="7"/>
        <v>0</v>
      </c>
      <c r="M32" s="303" t="e">
        <f>SUM($L$7:L32)/L32</f>
        <v>#DIV/0!</v>
      </c>
      <c r="N32" s="304" t="e">
        <f t="shared" si="1"/>
        <v>#DIV/0!</v>
      </c>
      <c r="O32" s="305" t="e">
        <f t="shared" si="8"/>
        <v>#DIV/0!</v>
      </c>
      <c r="P32" s="306">
        <f t="shared" si="9"/>
        <v>0</v>
      </c>
      <c r="Q32" s="303" t="e">
        <f>SUM($P$7:P32)/P32</f>
        <v>#DIV/0!</v>
      </c>
      <c r="R32" s="304" t="e">
        <f t="shared" si="2"/>
        <v>#DIV/0!</v>
      </c>
      <c r="S32" s="305" t="e">
        <f t="shared" si="3"/>
        <v>#DIV/0!</v>
      </c>
      <c r="T32" s="306">
        <f t="shared" si="10"/>
        <v>0</v>
      </c>
      <c r="U32" s="303" t="e">
        <f>SUM($T$7:T32)/T32</f>
        <v>#DIV/0!</v>
      </c>
      <c r="V32" s="304" t="e">
        <f t="shared" si="4"/>
        <v>#DIV/0!</v>
      </c>
      <c r="W32" s="307" t="e">
        <f t="shared" si="11"/>
        <v>#DIV/0!</v>
      </c>
      <c r="X32" s="192"/>
      <c r="Y32" s="262">
        <f t="shared" si="12"/>
        <v>0</v>
      </c>
      <c r="Z32" s="303" t="e">
        <f>SUM($Y$7:Y32)/Y32</f>
        <v>#DIV/0!</v>
      </c>
      <c r="AA32" s="304" t="e">
        <f t="shared" si="5"/>
        <v>#DIV/0!</v>
      </c>
      <c r="AB32" s="305" t="e">
        <f t="shared" si="13"/>
        <v>#DIV/0!</v>
      </c>
      <c r="AC32" s="308">
        <f t="shared" si="14"/>
        <v>1</v>
      </c>
      <c r="AD32" s="303">
        <f>SUM($AC$7:AC32)/AC32</f>
        <v>22</v>
      </c>
      <c r="AE32" s="304">
        <f t="shared" si="6"/>
        <v>32</v>
      </c>
      <c r="AF32" s="305">
        <f t="shared" si="15"/>
        <v>32</v>
      </c>
    </row>
    <row r="33" spans="1:32" x14ac:dyDescent="0.25">
      <c r="A33" s="122">
        <v>27</v>
      </c>
      <c r="B33" s="256">
        <f t="shared" si="0"/>
        <v>1</v>
      </c>
      <c r="C33" s="109"/>
      <c r="D33" s="121" t="e">
        <f>IF(ISERROR(VLOOKUP(C33,FSGT2_Inscr!$B$7:$K$42,2,FALSE))=TRUE,VLOOKUP(C33,FSGT3_Inscr!$B$7:$K$31,2,FALSE),(VLOOKUP(C33,FSGT2_Inscr!$B$7:$K$42,2,FALSE)))</f>
        <v>#N/A</v>
      </c>
      <c r="E33" s="121" t="e">
        <f>IF(ISERROR(VLOOKUP(C33,FSGT2_Inscr!$B$7:$K$42,3,FALSE))=TRUE,VLOOKUP(C33,FSGT3_Inscr!$B$7:$K$31,3,FALSE),(VLOOKUP(C33,FSGT2_Inscr!$B$7:$K$42,3,FALSE)))</f>
        <v>#N/A</v>
      </c>
      <c r="F33" s="121" t="e">
        <f>IF(ISERROR(VLOOKUP(C33,FSGT2_Inscr!$B$7:$K$42,4,FALSE))=TRUE,VLOOKUP(C33,FSGT3_Inscr!$B$7:$K$31,4,FALSE),(VLOOKUP(C33,FSGT2_Inscr!$B$7:$K$42,4,FALSE)))</f>
        <v>#N/A</v>
      </c>
      <c r="G33" s="121" t="e">
        <f>IF(ISERROR(VLOOKUP(C33,FSGT2_Inscr!$B$7:$K$42,5,FALSE))=TRUE,VLOOKUP(C33,FSGT3_Inscr!$B$7:$K$31,5,FALSE),(VLOOKUP(C33,FSGT2_Inscr!$B$7:$K$42,5,FALSE)))</f>
        <v>#N/A</v>
      </c>
      <c r="H33" s="121" t="e">
        <f>IF(ISERROR(VLOOKUP(C33,FSGT2_Inscr!$B$7:$K$42,6,FALSE))=TRUE,VLOOKUP(C33,FSGT3_Inscr!$B$7:$K$31,6,FALSE),(VLOOKUP(C33,FSGT2_Inscr!$B$7:$K$42,6,FALSE)))</f>
        <v>#N/A</v>
      </c>
      <c r="I33" s="121" t="e">
        <f>IF(ISERROR(VLOOKUP(C33,FSGT2_Inscr!$B$7:$K$42,7,FALSE))=TRUE,VLOOKUP(C33,FSGT3_Inscr!$B$7:$K$31,7,FALSE),(VLOOKUP(C33,FSGT2_Inscr!$B$7:$K$42,7,FALSE)))</f>
        <v>#N/A</v>
      </c>
      <c r="J33" s="121" t="e">
        <f>IF(ISERROR(VLOOKUP(C33,FSGT2_Inscr!$B$7:$K$42,8,FALSE))=TRUE,VLOOKUP(C33,FSGT3_Inscr!$B$7:$K$31,8,FALSE),(VLOOKUP(C33,FSGT2_Inscr!$B$7:$K$42,8,FALSE)))</f>
        <v>#N/A</v>
      </c>
      <c r="K33" s="301" t="e">
        <f>IF(ISERROR(VLOOKUP(C33,FSGT2_Inscr!$B$7:$K$42,9,FALSE))=TRUE,VLOOKUP(C33,FSGT3_Inscr!$B$7:$K$31,9,FALSE),(VLOOKUP(C33,FSGT2_Inscr!$B$7:$K$42,9,FALSE)))</f>
        <v>#N/A</v>
      </c>
      <c r="L33" s="262" t="e">
        <f t="shared" si="7"/>
        <v>#N/A</v>
      </c>
      <c r="M33" s="303" t="e">
        <f>SUM($L$7:L33)/L33</f>
        <v>#N/A</v>
      </c>
      <c r="N33" s="304" t="e">
        <f t="shared" si="1"/>
        <v>#N/A</v>
      </c>
      <c r="O33" s="305" t="e">
        <f t="shared" si="8"/>
        <v>#N/A</v>
      </c>
      <c r="P33" s="306" t="e">
        <f t="shared" si="9"/>
        <v>#N/A</v>
      </c>
      <c r="Q33" s="303" t="e">
        <f>SUM($P$7:P33)/P33</f>
        <v>#N/A</v>
      </c>
      <c r="R33" s="304" t="e">
        <f t="shared" si="2"/>
        <v>#N/A</v>
      </c>
      <c r="S33" s="305" t="e">
        <f t="shared" si="3"/>
        <v>#N/A</v>
      </c>
      <c r="T33" s="306" t="e">
        <f t="shared" si="10"/>
        <v>#N/A</v>
      </c>
      <c r="U33" s="303" t="e">
        <f>SUM($T$7:T33)/T33</f>
        <v>#N/A</v>
      </c>
      <c r="V33" s="304" t="e">
        <f t="shared" si="4"/>
        <v>#N/A</v>
      </c>
      <c r="W33" s="307" t="e">
        <f t="shared" si="11"/>
        <v>#N/A</v>
      </c>
      <c r="X33" s="192"/>
      <c r="Y33" s="262" t="e">
        <f t="shared" si="12"/>
        <v>#N/A</v>
      </c>
      <c r="Z33" s="303" t="e">
        <f>SUM($Y$7:Y33)/Y33</f>
        <v>#N/A</v>
      </c>
      <c r="AA33" s="304" t="e">
        <f t="shared" si="5"/>
        <v>#N/A</v>
      </c>
      <c r="AB33" s="305" t="e">
        <f t="shared" si="13"/>
        <v>#N/A</v>
      </c>
      <c r="AC33" s="308" t="e">
        <f t="shared" si="14"/>
        <v>#N/A</v>
      </c>
      <c r="AD33" s="303" t="e">
        <f>SUM($AC$7:AC33)/AC33</f>
        <v>#N/A</v>
      </c>
      <c r="AE33" s="304" t="e">
        <f t="shared" si="6"/>
        <v>#N/A</v>
      </c>
      <c r="AF33" s="305" t="e">
        <f t="shared" si="15"/>
        <v>#N/A</v>
      </c>
    </row>
    <row r="34" spans="1:32" x14ac:dyDescent="0.25">
      <c r="A34" s="122">
        <v>28</v>
      </c>
      <c r="B34" s="256">
        <f t="shared" si="0"/>
        <v>1</v>
      </c>
      <c r="C34" s="122"/>
      <c r="D34" s="121" t="e">
        <f>IF(ISERROR(VLOOKUP(C34,FSGT2_Inscr!$B$7:$K$42,2,FALSE))=TRUE,VLOOKUP(C34,FSGT3_Inscr!$B$7:$K$31,2,FALSE),(VLOOKUP(C34,FSGT2_Inscr!$B$7:$K$42,2,FALSE)))</f>
        <v>#N/A</v>
      </c>
      <c r="E34" s="121" t="e">
        <f>IF(ISERROR(VLOOKUP(C34,FSGT2_Inscr!$B$7:$K$42,3,FALSE))=TRUE,VLOOKUP(C34,FSGT3_Inscr!$B$7:$K$31,3,FALSE),(VLOOKUP(C34,FSGT2_Inscr!$B$7:$K$42,3,FALSE)))</f>
        <v>#N/A</v>
      </c>
      <c r="F34" s="121" t="e">
        <f>IF(ISERROR(VLOOKUP(C34,FSGT2_Inscr!$B$7:$K$42,4,FALSE))=TRUE,VLOOKUP(C34,FSGT3_Inscr!$B$7:$K$31,4,FALSE),(VLOOKUP(C34,FSGT2_Inscr!$B$7:$K$42,4,FALSE)))</f>
        <v>#N/A</v>
      </c>
      <c r="G34" s="121" t="e">
        <f>IF(ISERROR(VLOOKUP(C34,FSGT2_Inscr!$B$7:$K$42,5,FALSE))=TRUE,VLOOKUP(C34,FSGT3_Inscr!$B$7:$K$31,5,FALSE),(VLOOKUP(C34,FSGT2_Inscr!$B$7:$K$42,5,FALSE)))</f>
        <v>#N/A</v>
      </c>
      <c r="H34" s="121" t="e">
        <f>IF(ISERROR(VLOOKUP(C34,FSGT2_Inscr!$B$7:$K$42,6,FALSE))=TRUE,VLOOKUP(C34,FSGT3_Inscr!$B$7:$K$31,6,FALSE),(VLOOKUP(C34,FSGT2_Inscr!$B$7:$K$42,6,FALSE)))</f>
        <v>#N/A</v>
      </c>
      <c r="I34" s="121" t="e">
        <f>IF(ISERROR(VLOOKUP(C34,FSGT2_Inscr!$B$7:$K$42,7,FALSE))=TRUE,VLOOKUP(C34,FSGT3_Inscr!$B$7:$K$31,7,FALSE),(VLOOKUP(C34,FSGT2_Inscr!$B$7:$K$42,7,FALSE)))</f>
        <v>#N/A</v>
      </c>
      <c r="J34" s="121" t="e">
        <f>IF(ISERROR(VLOOKUP(C34,FSGT2_Inscr!$B$7:$K$42,8,FALSE))=TRUE,VLOOKUP(C34,FSGT3_Inscr!$B$7:$K$31,8,FALSE),(VLOOKUP(C34,FSGT2_Inscr!$B$7:$K$42,8,FALSE)))</f>
        <v>#N/A</v>
      </c>
      <c r="K34" s="301" t="e">
        <f>IF(ISERROR(VLOOKUP(C34,FSGT2_Inscr!$B$7:$K$42,9,FALSE))=TRUE,VLOOKUP(C34,FSGT3_Inscr!$B$7:$K$31,9,FALSE),(VLOOKUP(C34,FSGT2_Inscr!$B$7:$K$42,9,FALSE)))</f>
        <v>#N/A</v>
      </c>
      <c r="L34" s="262" t="e">
        <f t="shared" si="7"/>
        <v>#N/A</v>
      </c>
      <c r="M34" s="303" t="e">
        <f>SUM($L$7:L34)/L34</f>
        <v>#N/A</v>
      </c>
      <c r="N34" s="304" t="e">
        <f t="shared" si="1"/>
        <v>#N/A</v>
      </c>
      <c r="O34" s="305" t="e">
        <f t="shared" si="8"/>
        <v>#N/A</v>
      </c>
      <c r="P34" s="306" t="e">
        <f t="shared" si="9"/>
        <v>#N/A</v>
      </c>
      <c r="Q34" s="303" t="e">
        <f>SUM($P$7:P34)/P34</f>
        <v>#N/A</v>
      </c>
      <c r="R34" s="304" t="e">
        <f t="shared" si="2"/>
        <v>#N/A</v>
      </c>
      <c r="S34" s="305" t="e">
        <f t="shared" si="3"/>
        <v>#N/A</v>
      </c>
      <c r="T34" s="306" t="e">
        <f t="shared" si="10"/>
        <v>#N/A</v>
      </c>
      <c r="U34" s="303" t="e">
        <f>SUM($T$7:T34)/T34</f>
        <v>#N/A</v>
      </c>
      <c r="V34" s="304" t="e">
        <f t="shared" si="4"/>
        <v>#N/A</v>
      </c>
      <c r="W34" s="307" t="e">
        <f t="shared" si="11"/>
        <v>#N/A</v>
      </c>
      <c r="X34" s="192"/>
      <c r="Y34" s="262" t="e">
        <f t="shared" si="12"/>
        <v>#N/A</v>
      </c>
      <c r="Z34" s="303" t="e">
        <f>SUM($Y$7:Y34)/Y34</f>
        <v>#N/A</v>
      </c>
      <c r="AA34" s="304" t="e">
        <f t="shared" si="5"/>
        <v>#N/A</v>
      </c>
      <c r="AB34" s="305" t="e">
        <f t="shared" si="13"/>
        <v>#N/A</v>
      </c>
      <c r="AC34" s="308" t="e">
        <f t="shared" si="14"/>
        <v>#N/A</v>
      </c>
      <c r="AD34" s="303" t="e">
        <f>SUM($AC$7:AC34)/AC34</f>
        <v>#N/A</v>
      </c>
      <c r="AE34" s="304" t="e">
        <f t="shared" si="6"/>
        <v>#N/A</v>
      </c>
      <c r="AF34" s="305" t="e">
        <f t="shared" si="15"/>
        <v>#N/A</v>
      </c>
    </row>
    <row r="35" spans="1:32" x14ac:dyDescent="0.25">
      <c r="A35" s="122">
        <v>29</v>
      </c>
      <c r="B35" s="256">
        <f t="shared" si="0"/>
        <v>1</v>
      </c>
      <c r="C35" s="122"/>
      <c r="D35" s="121" t="e">
        <f>IF(ISERROR(VLOOKUP(C35,FSGT2_Inscr!$B$7:$K$42,2,FALSE))=TRUE,VLOOKUP(C35,FSGT3_Inscr!$B$7:$K$31,2,FALSE),(VLOOKUP(C35,FSGT2_Inscr!$B$7:$K$42,2,FALSE)))</f>
        <v>#N/A</v>
      </c>
      <c r="E35" s="121" t="e">
        <f>IF(ISERROR(VLOOKUP(C35,FSGT2_Inscr!$B$7:$K$42,3,FALSE))=TRUE,VLOOKUP(C35,FSGT3_Inscr!$B$7:$K$31,3,FALSE),(VLOOKUP(C35,FSGT2_Inscr!$B$7:$K$42,3,FALSE)))</f>
        <v>#N/A</v>
      </c>
      <c r="F35" s="121" t="e">
        <f>IF(ISERROR(VLOOKUP(C35,FSGT2_Inscr!$B$7:$K$42,4,FALSE))=TRUE,VLOOKUP(C35,FSGT3_Inscr!$B$7:$K$31,4,FALSE),(VLOOKUP(C35,FSGT2_Inscr!$B$7:$K$42,4,FALSE)))</f>
        <v>#N/A</v>
      </c>
      <c r="G35" s="121" t="e">
        <f>IF(ISERROR(VLOOKUP(C35,FSGT2_Inscr!$B$7:$K$42,5,FALSE))=TRUE,VLOOKUP(C35,FSGT3_Inscr!$B$7:$K$31,5,FALSE),(VLOOKUP(C35,FSGT2_Inscr!$B$7:$K$42,5,FALSE)))</f>
        <v>#N/A</v>
      </c>
      <c r="H35" s="121" t="e">
        <f>IF(ISERROR(VLOOKUP(C35,FSGT2_Inscr!$B$7:$K$42,6,FALSE))=TRUE,VLOOKUP(C35,FSGT3_Inscr!$B$7:$K$31,6,FALSE),(VLOOKUP(C35,FSGT2_Inscr!$B$7:$K$42,6,FALSE)))</f>
        <v>#N/A</v>
      </c>
      <c r="I35" s="121" t="e">
        <f>IF(ISERROR(VLOOKUP(C35,FSGT2_Inscr!$B$7:$K$42,7,FALSE))=TRUE,VLOOKUP(C35,FSGT3_Inscr!$B$7:$K$31,7,FALSE),(VLOOKUP(C35,FSGT2_Inscr!$B$7:$K$42,7,FALSE)))</f>
        <v>#N/A</v>
      </c>
      <c r="J35" s="121" t="e">
        <f>IF(ISERROR(VLOOKUP(C35,FSGT2_Inscr!$B$7:$K$42,8,FALSE))=TRUE,VLOOKUP(C35,FSGT3_Inscr!$B$7:$K$31,8,FALSE),(VLOOKUP(C35,FSGT2_Inscr!$B$7:$K$42,8,FALSE)))</f>
        <v>#N/A</v>
      </c>
      <c r="K35" s="301" t="e">
        <f>IF(ISERROR(VLOOKUP(C35,FSGT2_Inscr!$B$7:$K$42,9,FALSE))=TRUE,VLOOKUP(C35,FSGT3_Inscr!$B$7:$K$31,9,FALSE),(VLOOKUP(C35,FSGT2_Inscr!$B$7:$K$42,9,FALSE)))</f>
        <v>#N/A</v>
      </c>
      <c r="L35" s="262" t="e">
        <f t="shared" si="7"/>
        <v>#N/A</v>
      </c>
      <c r="M35" s="303" t="e">
        <f>SUM($L$7:L35)/L35</f>
        <v>#N/A</v>
      </c>
      <c r="N35" s="304" t="e">
        <f t="shared" si="1"/>
        <v>#N/A</v>
      </c>
      <c r="O35" s="305" t="e">
        <f t="shared" si="8"/>
        <v>#N/A</v>
      </c>
      <c r="P35" s="306" t="e">
        <f t="shared" si="9"/>
        <v>#N/A</v>
      </c>
      <c r="Q35" s="303" t="e">
        <f>SUM($P$7:P35)/P35</f>
        <v>#N/A</v>
      </c>
      <c r="R35" s="304" t="e">
        <f t="shared" si="2"/>
        <v>#N/A</v>
      </c>
      <c r="S35" s="305" t="e">
        <f t="shared" si="3"/>
        <v>#N/A</v>
      </c>
      <c r="T35" s="306" t="e">
        <f t="shared" si="10"/>
        <v>#N/A</v>
      </c>
      <c r="U35" s="303" t="e">
        <f>SUM($T$7:T35)/T35</f>
        <v>#N/A</v>
      </c>
      <c r="V35" s="304" t="e">
        <f t="shared" si="4"/>
        <v>#N/A</v>
      </c>
      <c r="W35" s="307" t="e">
        <f t="shared" si="11"/>
        <v>#N/A</v>
      </c>
      <c r="X35" s="192"/>
      <c r="Y35" s="262" t="e">
        <f t="shared" si="12"/>
        <v>#N/A</v>
      </c>
      <c r="Z35" s="303" t="e">
        <f>SUM($Y$7:Y35)/Y35</f>
        <v>#N/A</v>
      </c>
      <c r="AA35" s="304" t="e">
        <f t="shared" si="5"/>
        <v>#N/A</v>
      </c>
      <c r="AB35" s="305" t="e">
        <f t="shared" si="13"/>
        <v>#N/A</v>
      </c>
      <c r="AC35" s="308" t="e">
        <f t="shared" si="14"/>
        <v>#N/A</v>
      </c>
      <c r="AD35" s="303" t="e">
        <f>SUM($AC$7:AC35)/AC35</f>
        <v>#N/A</v>
      </c>
      <c r="AE35" s="304" t="e">
        <f t="shared" si="6"/>
        <v>#N/A</v>
      </c>
      <c r="AF35" s="305" t="e">
        <f t="shared" si="15"/>
        <v>#N/A</v>
      </c>
    </row>
    <row r="36" spans="1:32" x14ac:dyDescent="0.25">
      <c r="A36" s="122">
        <v>30</v>
      </c>
      <c r="B36" s="256">
        <f t="shared" si="0"/>
        <v>1</v>
      </c>
      <c r="C36" s="122"/>
      <c r="D36" s="121" t="e">
        <f>IF(ISERROR(VLOOKUP(C36,FSGT2_Inscr!$B$7:$K$42,2,FALSE))=TRUE,VLOOKUP(C36,FSGT3_Inscr!$B$7:$K$31,2,FALSE),(VLOOKUP(C36,FSGT2_Inscr!$B$7:$K$42,2,FALSE)))</f>
        <v>#N/A</v>
      </c>
      <c r="E36" s="121" t="e">
        <f>IF(ISERROR(VLOOKUP(C36,FSGT2_Inscr!$B$7:$K$42,3,FALSE))=TRUE,VLOOKUP(C36,FSGT3_Inscr!$B$7:$K$31,3,FALSE),(VLOOKUP(C36,FSGT2_Inscr!$B$7:$K$42,3,FALSE)))</f>
        <v>#N/A</v>
      </c>
      <c r="F36" s="121" t="e">
        <f>IF(ISERROR(VLOOKUP(C36,FSGT2_Inscr!$B$7:$K$42,4,FALSE))=TRUE,VLOOKUP(C36,FSGT3_Inscr!$B$7:$K$31,4,FALSE),(VLOOKUP(C36,FSGT2_Inscr!$B$7:$K$42,4,FALSE)))</f>
        <v>#N/A</v>
      </c>
      <c r="G36" s="121" t="e">
        <f>IF(ISERROR(VLOOKUP(C36,FSGT2_Inscr!$B$7:$K$42,5,FALSE))=TRUE,VLOOKUP(C36,FSGT3_Inscr!$B$7:$K$31,5,FALSE),(VLOOKUP(C36,FSGT2_Inscr!$B$7:$K$42,5,FALSE)))</f>
        <v>#N/A</v>
      </c>
      <c r="H36" s="121" t="e">
        <f>IF(ISERROR(VLOOKUP(C36,FSGT2_Inscr!$B$7:$K$42,6,FALSE))=TRUE,VLOOKUP(C36,FSGT3_Inscr!$B$7:$K$31,6,FALSE),(VLOOKUP(C36,FSGT2_Inscr!$B$7:$K$42,6,FALSE)))</f>
        <v>#N/A</v>
      </c>
      <c r="I36" s="121" t="e">
        <f>IF(ISERROR(VLOOKUP(C36,FSGT2_Inscr!$B$7:$K$42,7,FALSE))=TRUE,VLOOKUP(C36,FSGT3_Inscr!$B$7:$K$31,7,FALSE),(VLOOKUP(C36,FSGT2_Inscr!$B$7:$K$42,7,FALSE)))</f>
        <v>#N/A</v>
      </c>
      <c r="J36" s="121" t="e">
        <f>IF(ISERROR(VLOOKUP(C36,FSGT2_Inscr!$B$7:$K$42,8,FALSE))=TRUE,VLOOKUP(C36,FSGT3_Inscr!$B$7:$K$31,8,FALSE),(VLOOKUP(C36,FSGT2_Inscr!$B$7:$K$42,8,FALSE)))</f>
        <v>#N/A</v>
      </c>
      <c r="K36" s="301" t="e">
        <f>IF(ISERROR(VLOOKUP(C36,FSGT2_Inscr!$B$7:$K$42,9,FALSE))=TRUE,VLOOKUP(C36,FSGT3_Inscr!$B$7:$K$31,9,FALSE),(VLOOKUP(C36,FSGT2_Inscr!$B$7:$K$42,9,FALSE)))</f>
        <v>#N/A</v>
      </c>
      <c r="L36" s="262" t="e">
        <f t="shared" si="7"/>
        <v>#N/A</v>
      </c>
      <c r="M36" s="303" t="e">
        <f>SUM($L$7:L36)/L36</f>
        <v>#N/A</v>
      </c>
      <c r="N36" s="304" t="e">
        <f t="shared" si="1"/>
        <v>#N/A</v>
      </c>
      <c r="O36" s="305" t="e">
        <f t="shared" si="8"/>
        <v>#N/A</v>
      </c>
      <c r="P36" s="306" t="e">
        <f t="shared" si="9"/>
        <v>#N/A</v>
      </c>
      <c r="Q36" s="303" t="e">
        <f>SUM($P$7:P36)/P36</f>
        <v>#N/A</v>
      </c>
      <c r="R36" s="304" t="e">
        <f t="shared" si="2"/>
        <v>#N/A</v>
      </c>
      <c r="S36" s="305" t="e">
        <f t="shared" si="3"/>
        <v>#N/A</v>
      </c>
      <c r="T36" s="306" t="e">
        <f t="shared" si="10"/>
        <v>#N/A</v>
      </c>
      <c r="U36" s="303" t="e">
        <f>SUM($T$7:T36)/T36</f>
        <v>#N/A</v>
      </c>
      <c r="V36" s="304" t="e">
        <f t="shared" si="4"/>
        <v>#N/A</v>
      </c>
      <c r="W36" s="307" t="e">
        <f t="shared" si="11"/>
        <v>#N/A</v>
      </c>
      <c r="X36" s="192"/>
      <c r="Y36" s="262" t="e">
        <f t="shared" si="12"/>
        <v>#N/A</v>
      </c>
      <c r="Z36" s="303" t="e">
        <f>SUM($Y$7:Y36)/Y36</f>
        <v>#N/A</v>
      </c>
      <c r="AA36" s="304" t="e">
        <f t="shared" si="5"/>
        <v>#N/A</v>
      </c>
      <c r="AB36" s="305" t="e">
        <f t="shared" si="13"/>
        <v>#N/A</v>
      </c>
      <c r="AC36" s="308" t="e">
        <f t="shared" si="14"/>
        <v>#N/A</v>
      </c>
      <c r="AD36" s="303" t="e">
        <f>SUM($AC$7:AC36)/AC36</f>
        <v>#N/A</v>
      </c>
      <c r="AE36" s="304" t="e">
        <f t="shared" si="6"/>
        <v>#N/A</v>
      </c>
      <c r="AF36" s="305" t="e">
        <f t="shared" si="15"/>
        <v>#N/A</v>
      </c>
    </row>
    <row r="37" spans="1:32" x14ac:dyDescent="0.25">
      <c r="A37" s="122">
        <v>31</v>
      </c>
      <c r="B37" s="256">
        <f t="shared" si="0"/>
        <v>1</v>
      </c>
      <c r="C37" s="122"/>
      <c r="D37" s="121" t="e">
        <f>IF(ISERROR(VLOOKUP(C37,FSGT2_Inscr!$B$7:$K$42,2,FALSE))=TRUE,VLOOKUP(C37,FSGT3_Inscr!$B$7:$K$31,2,FALSE),(VLOOKUP(C37,FSGT2_Inscr!$B$7:$K$42,2,FALSE)))</f>
        <v>#N/A</v>
      </c>
      <c r="E37" s="121" t="e">
        <f>IF(ISERROR(VLOOKUP(C37,FSGT2_Inscr!$B$7:$K$42,3,FALSE))=TRUE,VLOOKUP(C37,FSGT3_Inscr!$B$7:$K$31,3,FALSE),(VLOOKUP(C37,FSGT2_Inscr!$B$7:$K$42,3,FALSE)))</f>
        <v>#N/A</v>
      </c>
      <c r="F37" s="121" t="e">
        <f>IF(ISERROR(VLOOKUP(C37,FSGT2_Inscr!$B$7:$K$42,4,FALSE))=TRUE,VLOOKUP(C37,FSGT3_Inscr!$B$7:$K$31,4,FALSE),(VLOOKUP(C37,FSGT2_Inscr!$B$7:$K$42,4,FALSE)))</f>
        <v>#N/A</v>
      </c>
      <c r="G37" s="121" t="e">
        <f>IF(ISERROR(VLOOKUP(C37,FSGT2_Inscr!$B$7:$K$42,5,FALSE))=TRUE,VLOOKUP(C37,FSGT3_Inscr!$B$7:$K$31,5,FALSE),(VLOOKUP(C37,FSGT2_Inscr!$B$7:$K$42,5,FALSE)))</f>
        <v>#N/A</v>
      </c>
      <c r="H37" s="121" t="e">
        <f>IF(ISERROR(VLOOKUP(C37,FSGT2_Inscr!$B$7:$K$42,6,FALSE))=TRUE,VLOOKUP(C37,FSGT3_Inscr!$B$7:$K$31,6,FALSE),(VLOOKUP(C37,FSGT2_Inscr!$B$7:$K$42,6,FALSE)))</f>
        <v>#N/A</v>
      </c>
      <c r="I37" s="121" t="e">
        <f>IF(ISERROR(VLOOKUP(C37,FSGT2_Inscr!$B$7:$K$42,7,FALSE))=TRUE,VLOOKUP(C37,FSGT3_Inscr!$B$7:$K$31,7,FALSE),(VLOOKUP(C37,FSGT2_Inscr!$B$7:$K$42,7,FALSE)))</f>
        <v>#N/A</v>
      </c>
      <c r="J37" s="121" t="e">
        <f>IF(ISERROR(VLOOKUP(C37,FSGT2_Inscr!$B$7:$K$42,8,FALSE))=TRUE,VLOOKUP(C37,FSGT3_Inscr!$B$7:$K$31,8,FALSE),(VLOOKUP(C37,FSGT2_Inscr!$B$7:$K$42,8,FALSE)))</f>
        <v>#N/A</v>
      </c>
      <c r="K37" s="301" t="e">
        <f>IF(ISERROR(VLOOKUP(C37,FSGT2_Inscr!$B$7:$K$42,9,FALSE))=TRUE,VLOOKUP(C37,FSGT3_Inscr!$B$7:$K$31,9,FALSE),(VLOOKUP(C37,FSGT2_Inscr!$B$7:$K$42,9,FALSE)))</f>
        <v>#N/A</v>
      </c>
      <c r="L37" s="262" t="e">
        <f t="shared" si="7"/>
        <v>#N/A</v>
      </c>
      <c r="M37" s="303" t="e">
        <f>SUM($L$7:L37)/L37</f>
        <v>#N/A</v>
      </c>
      <c r="N37" s="304" t="e">
        <f t="shared" si="1"/>
        <v>#N/A</v>
      </c>
      <c r="O37" s="305" t="e">
        <f t="shared" si="8"/>
        <v>#N/A</v>
      </c>
      <c r="P37" s="306" t="e">
        <f t="shared" si="9"/>
        <v>#N/A</v>
      </c>
      <c r="Q37" s="303" t="e">
        <f>SUM($P$7:P37)/P37</f>
        <v>#N/A</v>
      </c>
      <c r="R37" s="304" t="e">
        <f t="shared" si="2"/>
        <v>#N/A</v>
      </c>
      <c r="S37" s="305" t="e">
        <f t="shared" si="3"/>
        <v>#N/A</v>
      </c>
      <c r="T37" s="306" t="e">
        <f t="shared" si="10"/>
        <v>#N/A</v>
      </c>
      <c r="U37" s="303" t="e">
        <f>SUM($T$7:T37)/T37</f>
        <v>#N/A</v>
      </c>
      <c r="V37" s="304" t="e">
        <f t="shared" si="4"/>
        <v>#N/A</v>
      </c>
      <c r="W37" s="307" t="e">
        <f t="shared" si="11"/>
        <v>#N/A</v>
      </c>
      <c r="X37" s="192"/>
      <c r="Y37" s="262" t="e">
        <f t="shared" si="12"/>
        <v>#N/A</v>
      </c>
      <c r="Z37" s="303" t="e">
        <f>SUM($Y$7:Y37)/Y37</f>
        <v>#N/A</v>
      </c>
      <c r="AA37" s="304" t="e">
        <f t="shared" si="5"/>
        <v>#N/A</v>
      </c>
      <c r="AB37" s="305" t="e">
        <f t="shared" si="13"/>
        <v>#N/A</v>
      </c>
      <c r="AC37" s="308" t="e">
        <f t="shared" si="14"/>
        <v>#N/A</v>
      </c>
      <c r="AD37" s="303" t="e">
        <f>SUM($AC$7:AC37)/AC37</f>
        <v>#N/A</v>
      </c>
      <c r="AE37" s="304" t="e">
        <f t="shared" si="6"/>
        <v>#N/A</v>
      </c>
      <c r="AF37" s="305" t="e">
        <f t="shared" si="15"/>
        <v>#N/A</v>
      </c>
    </row>
    <row r="38" spans="1:32" x14ac:dyDescent="0.25">
      <c r="A38" s="109">
        <v>32</v>
      </c>
      <c r="B38" s="256">
        <f t="shared" si="0"/>
        <v>1</v>
      </c>
      <c r="C38" s="122"/>
      <c r="D38" s="121" t="e">
        <f>IF(ISERROR(VLOOKUP(C38,FSGT2_Inscr!$B$7:$K$42,2,FALSE))=TRUE,VLOOKUP(C38,FSGT3_Inscr!$B$7:$K$31,2,FALSE),(VLOOKUP(C38,FSGT2_Inscr!$B$7:$K$42,2,FALSE)))</f>
        <v>#N/A</v>
      </c>
      <c r="E38" s="121" t="e">
        <f>IF(ISERROR(VLOOKUP(C38,FSGT2_Inscr!$B$7:$K$42,3,FALSE))=TRUE,VLOOKUP(C38,FSGT3_Inscr!$B$7:$K$31,3,FALSE),(VLOOKUP(C38,FSGT2_Inscr!$B$7:$K$42,3,FALSE)))</f>
        <v>#N/A</v>
      </c>
      <c r="F38" s="121" t="e">
        <f>IF(ISERROR(VLOOKUP(C38,FSGT2_Inscr!$B$7:$K$42,4,FALSE))=TRUE,VLOOKUP(C38,FSGT3_Inscr!$B$7:$K$31,4,FALSE),(VLOOKUP(C38,FSGT2_Inscr!$B$7:$K$42,4,FALSE)))</f>
        <v>#N/A</v>
      </c>
      <c r="G38" s="121" t="e">
        <f>IF(ISERROR(VLOOKUP(C38,FSGT2_Inscr!$B$7:$K$42,5,FALSE))=TRUE,VLOOKUP(C38,FSGT3_Inscr!$B$7:$K$31,5,FALSE),(VLOOKUP(C38,FSGT2_Inscr!$B$7:$K$42,5,FALSE)))</f>
        <v>#N/A</v>
      </c>
      <c r="H38" s="121" t="e">
        <f>IF(ISERROR(VLOOKUP(C38,FSGT2_Inscr!$B$7:$K$42,6,FALSE))=TRUE,VLOOKUP(C38,FSGT3_Inscr!$B$7:$K$31,6,FALSE),(VLOOKUP(C38,FSGT2_Inscr!$B$7:$K$42,6,FALSE)))</f>
        <v>#N/A</v>
      </c>
      <c r="I38" s="121" t="e">
        <f>IF(ISERROR(VLOOKUP(C38,FSGT2_Inscr!$B$7:$K$42,7,FALSE))=TRUE,VLOOKUP(C38,FSGT3_Inscr!$B$7:$K$31,7,FALSE),(VLOOKUP(C38,FSGT2_Inscr!$B$7:$K$42,7,FALSE)))</f>
        <v>#N/A</v>
      </c>
      <c r="J38" s="121" t="e">
        <f>IF(ISERROR(VLOOKUP(C38,FSGT2_Inscr!$B$7:$K$42,8,FALSE))=TRUE,VLOOKUP(C38,FSGT3_Inscr!$B$7:$K$31,8,FALSE),(VLOOKUP(C38,FSGT2_Inscr!$B$7:$K$42,8,FALSE)))</f>
        <v>#N/A</v>
      </c>
      <c r="K38" s="301" t="e">
        <f>IF(ISERROR(VLOOKUP(C38,FSGT2_Inscr!$B$7:$K$42,9,FALSE))=TRUE,VLOOKUP(C38,FSGT3_Inscr!$B$7:$K$31,9,FALSE),(VLOOKUP(C38,FSGT2_Inscr!$B$7:$K$42,9,FALSE)))</f>
        <v>#N/A</v>
      </c>
      <c r="L38" s="262" t="e">
        <f t="shared" si="7"/>
        <v>#N/A</v>
      </c>
      <c r="M38" s="303" t="e">
        <f>SUM($L$7:L38)/L38</f>
        <v>#N/A</v>
      </c>
      <c r="N38" s="304" t="e">
        <f t="shared" si="1"/>
        <v>#N/A</v>
      </c>
      <c r="O38" s="305" t="e">
        <f t="shared" si="8"/>
        <v>#N/A</v>
      </c>
      <c r="P38" s="306" t="e">
        <f t="shared" si="9"/>
        <v>#N/A</v>
      </c>
      <c r="Q38" s="303" t="e">
        <f>SUM($P$7:P38)/P38</f>
        <v>#N/A</v>
      </c>
      <c r="R38" s="304" t="e">
        <f t="shared" si="2"/>
        <v>#N/A</v>
      </c>
      <c r="S38" s="305" t="e">
        <f t="shared" si="3"/>
        <v>#N/A</v>
      </c>
      <c r="T38" s="306" t="e">
        <f t="shared" si="10"/>
        <v>#N/A</v>
      </c>
      <c r="U38" s="303" t="e">
        <f>SUM($T$7:T38)/T38</f>
        <v>#N/A</v>
      </c>
      <c r="V38" s="304" t="e">
        <f t="shared" si="4"/>
        <v>#N/A</v>
      </c>
      <c r="W38" s="307" t="e">
        <f t="shared" si="11"/>
        <v>#N/A</v>
      </c>
      <c r="X38" s="192"/>
      <c r="Y38" s="262" t="e">
        <f t="shared" si="12"/>
        <v>#N/A</v>
      </c>
      <c r="Z38" s="303" t="e">
        <f>SUM($Y$7:Y38)/Y38</f>
        <v>#N/A</v>
      </c>
      <c r="AA38" s="304" t="e">
        <f t="shared" si="5"/>
        <v>#N/A</v>
      </c>
      <c r="AB38" s="305" t="e">
        <f t="shared" si="13"/>
        <v>#N/A</v>
      </c>
      <c r="AC38" s="308" t="e">
        <f t="shared" si="14"/>
        <v>#N/A</v>
      </c>
      <c r="AD38" s="303" t="e">
        <f>SUM($AC$7:AC38)/AC38</f>
        <v>#N/A</v>
      </c>
      <c r="AE38" s="304" t="e">
        <f t="shared" si="6"/>
        <v>#N/A</v>
      </c>
      <c r="AF38" s="305" t="e">
        <f t="shared" si="15"/>
        <v>#N/A</v>
      </c>
    </row>
    <row r="39" spans="1:32" x14ac:dyDescent="0.25">
      <c r="A39" s="109">
        <v>33</v>
      </c>
      <c r="B39" s="256">
        <f t="shared" si="0"/>
        <v>1</v>
      </c>
      <c r="C39" s="122"/>
      <c r="D39" s="121" t="e">
        <f>IF(ISERROR(VLOOKUP(C39,FSGT2_Inscr!$B$7:$K$42,2,FALSE))=TRUE,VLOOKUP(C39,FSGT3_Inscr!$B$7:$K$31,2,FALSE),(VLOOKUP(C39,FSGT2_Inscr!$B$7:$K$42,2,FALSE)))</f>
        <v>#N/A</v>
      </c>
      <c r="E39" s="121" t="e">
        <f>IF(ISERROR(VLOOKUP(C39,FSGT2_Inscr!$B$7:$K$42,3,FALSE))=TRUE,VLOOKUP(C39,FSGT3_Inscr!$B$7:$K$31,3,FALSE),(VLOOKUP(C39,FSGT2_Inscr!$B$7:$K$42,3,FALSE)))</f>
        <v>#N/A</v>
      </c>
      <c r="F39" s="121" t="e">
        <f>IF(ISERROR(VLOOKUP(C39,FSGT2_Inscr!$B$7:$K$42,4,FALSE))=TRUE,VLOOKUP(C39,FSGT3_Inscr!$B$7:$K$31,4,FALSE),(VLOOKUP(C39,FSGT2_Inscr!$B$7:$K$42,4,FALSE)))</f>
        <v>#N/A</v>
      </c>
      <c r="G39" s="121" t="e">
        <f>IF(ISERROR(VLOOKUP(C39,FSGT2_Inscr!$B$7:$K$42,5,FALSE))=TRUE,VLOOKUP(C39,FSGT3_Inscr!$B$7:$K$31,5,FALSE),(VLOOKUP(C39,FSGT2_Inscr!$B$7:$K$42,5,FALSE)))</f>
        <v>#N/A</v>
      </c>
      <c r="H39" s="121" t="e">
        <f>IF(ISERROR(VLOOKUP(C39,FSGT2_Inscr!$B$7:$K$42,6,FALSE))=TRUE,VLOOKUP(C39,FSGT3_Inscr!$B$7:$K$31,6,FALSE),(VLOOKUP(C39,FSGT2_Inscr!$B$7:$K$42,6,FALSE)))</f>
        <v>#N/A</v>
      </c>
      <c r="I39" s="121" t="e">
        <f>IF(ISERROR(VLOOKUP(C39,FSGT2_Inscr!$B$7:$K$42,7,FALSE))=TRUE,VLOOKUP(C39,FSGT3_Inscr!$B$7:$K$31,7,FALSE),(VLOOKUP(C39,FSGT2_Inscr!$B$7:$K$42,7,FALSE)))</f>
        <v>#N/A</v>
      </c>
      <c r="J39" s="121" t="e">
        <f>IF(ISERROR(VLOOKUP(C39,FSGT2_Inscr!$B$7:$K$42,8,FALSE))=TRUE,VLOOKUP(C39,FSGT3_Inscr!$B$7:$K$31,8,FALSE),(VLOOKUP(C39,FSGT2_Inscr!$B$7:$K$42,8,FALSE)))</f>
        <v>#N/A</v>
      </c>
      <c r="K39" s="301" t="e">
        <f>IF(ISERROR(VLOOKUP(C39,FSGT2_Inscr!$B$7:$K$42,9,FALSE))=TRUE,VLOOKUP(C39,FSGT3_Inscr!$B$7:$K$31,9,FALSE),(VLOOKUP(C39,FSGT2_Inscr!$B$7:$K$42,9,FALSE)))</f>
        <v>#N/A</v>
      </c>
      <c r="L39" s="262" t="e">
        <f t="shared" si="7"/>
        <v>#N/A</v>
      </c>
      <c r="M39" s="303" t="e">
        <f>SUM($L$7:L39)/L39</f>
        <v>#N/A</v>
      </c>
      <c r="N39" s="304" t="e">
        <f t="shared" ref="N39:N56" si="16">IF(B39=1,(L39*(200-(8*M39)+8)),IF(B39=2,O38,0))</f>
        <v>#N/A</v>
      </c>
      <c r="O39" s="305" t="e">
        <f t="shared" si="8"/>
        <v>#N/A</v>
      </c>
      <c r="P39" s="306" t="e">
        <f t="shared" si="9"/>
        <v>#N/A</v>
      </c>
      <c r="Q39" s="303" t="e">
        <f>SUM($P$7:P39)/P39</f>
        <v>#N/A</v>
      </c>
      <c r="R39" s="304" t="e">
        <f t="shared" ref="R39:R56" si="17">IF(B39=1,(P39*(200-(8*Q39)+8)),IF(B39=2,S38,0))</f>
        <v>#N/A</v>
      </c>
      <c r="S39" s="305" t="e">
        <f t="shared" ref="S39:S56" si="18">IF(R39&lt;0,0,R39)/$X$3</f>
        <v>#N/A</v>
      </c>
      <c r="T39" s="306" t="e">
        <f t="shared" si="10"/>
        <v>#N/A</v>
      </c>
      <c r="U39" s="303" t="e">
        <f>SUM($T$7:T39)/T39</f>
        <v>#N/A</v>
      </c>
      <c r="V39" s="304" t="e">
        <f t="shared" ref="V39:V56" si="19">IF(B39=1,(T39*(100-(4*U39)+4)),IF(B39=2,W38,0))</f>
        <v>#N/A</v>
      </c>
      <c r="W39" s="307" t="e">
        <f t="shared" si="11"/>
        <v>#N/A</v>
      </c>
      <c r="X39" s="192"/>
      <c r="Y39" s="262" t="e">
        <f t="shared" si="12"/>
        <v>#N/A</v>
      </c>
      <c r="Z39" s="303" t="e">
        <f>SUM($Y$7:Y39)/Y39</f>
        <v>#N/A</v>
      </c>
      <c r="AA39" s="304" t="e">
        <f t="shared" ref="AA39:AA56" si="20">IF(B39=1,(Y39*(200-(8*Z39)+8)),IF(B39=2,AB38,0))</f>
        <v>#N/A</v>
      </c>
      <c r="AB39" s="305" t="e">
        <f t="shared" si="13"/>
        <v>#N/A</v>
      </c>
      <c r="AC39" s="308" t="e">
        <f t="shared" si="14"/>
        <v>#N/A</v>
      </c>
      <c r="AD39" s="303" t="e">
        <f>SUM($AC$7:AC39)/AC39</f>
        <v>#N/A</v>
      </c>
      <c r="AE39" s="304" t="e">
        <f t="shared" ref="AE39:AE56" si="21">IF(B39=1,(AC39*(200-(8*AD39)+8)),IF(B39=2,AF38,0))</f>
        <v>#N/A</v>
      </c>
      <c r="AF39" s="305" t="e">
        <f t="shared" si="15"/>
        <v>#N/A</v>
      </c>
    </row>
    <row r="40" spans="1:32" x14ac:dyDescent="0.25">
      <c r="A40" s="109">
        <v>34</v>
      </c>
      <c r="B40" s="256">
        <f t="shared" si="0"/>
        <v>1</v>
      </c>
      <c r="C40" s="109"/>
      <c r="D40" s="121" t="e">
        <f>IF(ISERROR(VLOOKUP(C40,FSGT2_Inscr!$B$7:$K$42,2,FALSE))=TRUE,VLOOKUP(C40,FSGT3_Inscr!$B$7:$K$31,2,FALSE),(VLOOKUP(C40,FSGT2_Inscr!$B$7:$K$42,2,FALSE)))</f>
        <v>#N/A</v>
      </c>
      <c r="E40" s="121" t="e">
        <f>IF(ISERROR(VLOOKUP(C40,FSGT2_Inscr!$B$7:$K$42,3,FALSE))=TRUE,VLOOKUP(C40,FSGT3_Inscr!$B$7:$K$31,3,FALSE),(VLOOKUP(C40,FSGT2_Inscr!$B$7:$K$42,3,FALSE)))</f>
        <v>#N/A</v>
      </c>
      <c r="F40" s="121" t="e">
        <f>IF(ISERROR(VLOOKUP(C40,FSGT2_Inscr!$B$7:$K$42,4,FALSE))=TRUE,VLOOKUP(C40,FSGT3_Inscr!$B$7:$K$31,4,FALSE),(VLOOKUP(C40,FSGT2_Inscr!$B$7:$K$42,4,FALSE)))</f>
        <v>#N/A</v>
      </c>
      <c r="G40" s="121" t="e">
        <f>IF(ISERROR(VLOOKUP(C40,FSGT2_Inscr!$B$7:$K$42,5,FALSE))=TRUE,VLOOKUP(C40,FSGT3_Inscr!$B$7:$K$31,5,FALSE),(VLOOKUP(C40,FSGT2_Inscr!$B$7:$K$42,5,FALSE)))</f>
        <v>#N/A</v>
      </c>
      <c r="H40" s="121" t="e">
        <f>IF(ISERROR(VLOOKUP(C40,FSGT2_Inscr!$B$7:$K$42,6,FALSE))=TRUE,VLOOKUP(C40,FSGT3_Inscr!$B$7:$K$31,6,FALSE),(VLOOKUP(C40,FSGT2_Inscr!$B$7:$K$42,6,FALSE)))</f>
        <v>#N/A</v>
      </c>
      <c r="I40" s="121" t="e">
        <f>IF(ISERROR(VLOOKUP(C40,FSGT2_Inscr!$B$7:$K$42,7,FALSE))=TRUE,VLOOKUP(C40,FSGT3_Inscr!$B$7:$K$31,7,FALSE),(VLOOKUP(C40,FSGT2_Inscr!$B$7:$K$42,7,FALSE)))</f>
        <v>#N/A</v>
      </c>
      <c r="J40" s="121" t="e">
        <f>IF(ISERROR(VLOOKUP(C40,FSGT2_Inscr!$B$7:$K$42,8,FALSE))=TRUE,VLOOKUP(C40,FSGT3_Inscr!$B$7:$K$31,8,FALSE),(VLOOKUP(C40,FSGT2_Inscr!$B$7:$K$42,8,FALSE)))</f>
        <v>#N/A</v>
      </c>
      <c r="K40" s="301" t="e">
        <f>IF(ISERROR(VLOOKUP(C40,FSGT2_Inscr!$B$7:$K$42,9,FALSE))=TRUE,VLOOKUP(C40,FSGT3_Inscr!$B$7:$K$31,9,FALSE),(VLOOKUP(C40,FSGT2_Inscr!$B$7:$K$42,9,FALSE)))</f>
        <v>#N/A</v>
      </c>
      <c r="L40" s="262" t="e">
        <f t="shared" si="7"/>
        <v>#N/A</v>
      </c>
      <c r="M40" s="303" t="e">
        <f>SUM($L$7:L40)/L40</f>
        <v>#N/A</v>
      </c>
      <c r="N40" s="304" t="e">
        <f t="shared" si="16"/>
        <v>#N/A</v>
      </c>
      <c r="O40" s="305" t="e">
        <f t="shared" si="8"/>
        <v>#N/A</v>
      </c>
      <c r="P40" s="306" t="e">
        <f t="shared" si="9"/>
        <v>#N/A</v>
      </c>
      <c r="Q40" s="303" t="e">
        <f>SUM($P$7:P40)/P40</f>
        <v>#N/A</v>
      </c>
      <c r="R40" s="304" t="e">
        <f t="shared" si="17"/>
        <v>#N/A</v>
      </c>
      <c r="S40" s="305" t="e">
        <f t="shared" si="18"/>
        <v>#N/A</v>
      </c>
      <c r="T40" s="306" t="e">
        <f t="shared" si="10"/>
        <v>#N/A</v>
      </c>
      <c r="U40" s="303" t="e">
        <f>SUM($T$7:T40)/T40</f>
        <v>#N/A</v>
      </c>
      <c r="V40" s="304" t="e">
        <f t="shared" si="19"/>
        <v>#N/A</v>
      </c>
      <c r="W40" s="307" t="e">
        <f t="shared" si="11"/>
        <v>#N/A</v>
      </c>
      <c r="X40" s="192"/>
      <c r="Y40" s="262" t="e">
        <f t="shared" si="12"/>
        <v>#N/A</v>
      </c>
      <c r="Z40" s="303" t="e">
        <f>SUM($Y$7:Y40)/Y40</f>
        <v>#N/A</v>
      </c>
      <c r="AA40" s="304" t="e">
        <f t="shared" si="20"/>
        <v>#N/A</v>
      </c>
      <c r="AB40" s="305" t="e">
        <f t="shared" si="13"/>
        <v>#N/A</v>
      </c>
      <c r="AC40" s="308" t="e">
        <f t="shared" si="14"/>
        <v>#N/A</v>
      </c>
      <c r="AD40" s="303" t="e">
        <f>SUM($AC$7:AC40)/AC40</f>
        <v>#N/A</v>
      </c>
      <c r="AE40" s="304" t="e">
        <f t="shared" si="21"/>
        <v>#N/A</v>
      </c>
      <c r="AF40" s="305" t="e">
        <f t="shared" si="15"/>
        <v>#N/A</v>
      </c>
    </row>
    <row r="41" spans="1:32" x14ac:dyDescent="0.25">
      <c r="A41" s="109">
        <v>35</v>
      </c>
      <c r="B41" s="256">
        <f t="shared" si="0"/>
        <v>1</v>
      </c>
      <c r="C41" s="122"/>
      <c r="D41" s="121" t="e">
        <f>IF(ISERROR(VLOOKUP(C41,FSGT2_Inscr!$B$7:$K$42,2,FALSE))=TRUE,VLOOKUP(C41,FSGT3_Inscr!$B$7:$K$31,2,FALSE),(VLOOKUP(C41,FSGT2_Inscr!$B$7:$K$42,2,FALSE)))</f>
        <v>#N/A</v>
      </c>
      <c r="E41" s="121" t="e">
        <f>IF(ISERROR(VLOOKUP(C41,FSGT2_Inscr!$B$7:$K$42,3,FALSE))=TRUE,VLOOKUP(C41,FSGT3_Inscr!$B$7:$K$31,3,FALSE),(VLOOKUP(C41,FSGT2_Inscr!$B$7:$K$42,3,FALSE)))</f>
        <v>#N/A</v>
      </c>
      <c r="F41" s="121" t="e">
        <f>IF(ISERROR(VLOOKUP(C41,FSGT2_Inscr!$B$7:$K$42,4,FALSE))=TRUE,VLOOKUP(C41,FSGT3_Inscr!$B$7:$K$31,4,FALSE),(VLOOKUP(C41,FSGT2_Inscr!$B$7:$K$42,4,FALSE)))</f>
        <v>#N/A</v>
      </c>
      <c r="G41" s="121" t="e">
        <f>IF(ISERROR(VLOOKUP(C41,FSGT2_Inscr!$B$7:$K$42,5,FALSE))=TRUE,VLOOKUP(C41,FSGT3_Inscr!$B$7:$K$31,5,FALSE),(VLOOKUP(C41,FSGT2_Inscr!$B$7:$K$42,5,FALSE)))</f>
        <v>#N/A</v>
      </c>
      <c r="H41" s="121" t="e">
        <f>IF(ISERROR(VLOOKUP(C41,FSGT2_Inscr!$B$7:$K$42,6,FALSE))=TRUE,VLOOKUP(C41,FSGT3_Inscr!$B$7:$K$31,6,FALSE),(VLOOKUP(C41,FSGT2_Inscr!$B$7:$K$42,6,FALSE)))</f>
        <v>#N/A</v>
      </c>
      <c r="I41" s="121" t="e">
        <f>IF(ISERROR(VLOOKUP(C41,FSGT2_Inscr!$B$7:$K$42,7,FALSE))=TRUE,VLOOKUP(C41,FSGT3_Inscr!$B$7:$K$31,7,FALSE),(VLOOKUP(C41,FSGT2_Inscr!$B$7:$K$42,7,FALSE)))</f>
        <v>#N/A</v>
      </c>
      <c r="J41" s="121" t="e">
        <f>IF(ISERROR(VLOOKUP(C41,FSGT2_Inscr!$B$7:$K$42,8,FALSE))=TRUE,VLOOKUP(C41,FSGT3_Inscr!$B$7:$K$31,8,FALSE),(VLOOKUP(C41,FSGT2_Inscr!$B$7:$K$42,8,FALSE)))</f>
        <v>#N/A</v>
      </c>
      <c r="K41" s="301" t="e">
        <f>IF(ISERROR(VLOOKUP(C41,FSGT2_Inscr!$B$7:$K$42,9,FALSE))=TRUE,VLOOKUP(C41,FSGT3_Inscr!$B$7:$K$31,9,FALSE),(VLOOKUP(C41,FSGT2_Inscr!$B$7:$K$42,9,FALSE)))</f>
        <v>#N/A</v>
      </c>
      <c r="L41" s="262" t="e">
        <f t="shared" si="7"/>
        <v>#N/A</v>
      </c>
      <c r="M41" s="303" t="e">
        <f>SUM($L$7:L41)/L41</f>
        <v>#N/A</v>
      </c>
      <c r="N41" s="304" t="e">
        <f t="shared" si="16"/>
        <v>#N/A</v>
      </c>
      <c r="O41" s="305" t="e">
        <f t="shared" si="8"/>
        <v>#N/A</v>
      </c>
      <c r="P41" s="306" t="e">
        <f t="shared" si="9"/>
        <v>#N/A</v>
      </c>
      <c r="Q41" s="303" t="e">
        <f>SUM($P$7:P41)/P41</f>
        <v>#N/A</v>
      </c>
      <c r="R41" s="304" t="e">
        <f t="shared" si="17"/>
        <v>#N/A</v>
      </c>
      <c r="S41" s="305" t="e">
        <f t="shared" si="18"/>
        <v>#N/A</v>
      </c>
      <c r="T41" s="306" t="e">
        <f t="shared" si="10"/>
        <v>#N/A</v>
      </c>
      <c r="U41" s="303" t="e">
        <f>SUM($T$7:T41)/T41</f>
        <v>#N/A</v>
      </c>
      <c r="V41" s="304" t="e">
        <f t="shared" si="19"/>
        <v>#N/A</v>
      </c>
      <c r="W41" s="307" t="e">
        <f t="shared" si="11"/>
        <v>#N/A</v>
      </c>
      <c r="X41" s="192"/>
      <c r="Y41" s="262" t="e">
        <f t="shared" si="12"/>
        <v>#N/A</v>
      </c>
      <c r="Z41" s="303" t="e">
        <f>SUM($Y$7:Y41)/Y41</f>
        <v>#N/A</v>
      </c>
      <c r="AA41" s="304" t="e">
        <f t="shared" si="20"/>
        <v>#N/A</v>
      </c>
      <c r="AB41" s="305" t="e">
        <f t="shared" si="13"/>
        <v>#N/A</v>
      </c>
      <c r="AC41" s="308" t="e">
        <f t="shared" si="14"/>
        <v>#N/A</v>
      </c>
      <c r="AD41" s="303" t="e">
        <f>SUM($AC$7:AC41)/AC41</f>
        <v>#N/A</v>
      </c>
      <c r="AE41" s="304" t="e">
        <f t="shared" si="21"/>
        <v>#N/A</v>
      </c>
      <c r="AF41" s="305" t="e">
        <f t="shared" si="15"/>
        <v>#N/A</v>
      </c>
    </row>
    <row r="42" spans="1:32" x14ac:dyDescent="0.25">
      <c r="A42" s="109">
        <v>36</v>
      </c>
      <c r="B42" s="256">
        <f t="shared" si="0"/>
        <v>1</v>
      </c>
      <c r="C42" s="122"/>
      <c r="D42" s="121" t="e">
        <f>IF(ISERROR(VLOOKUP(C42,FSGT2_Inscr!$B$7:$K$42,2,FALSE))=TRUE,VLOOKUP(C42,FSGT3_Inscr!$B$7:$K$31,2,FALSE),(VLOOKUP(C42,FSGT2_Inscr!$B$7:$K$42,2,FALSE)))</f>
        <v>#N/A</v>
      </c>
      <c r="E42" s="121" t="e">
        <f>IF(ISERROR(VLOOKUP(C42,FSGT2_Inscr!$B$7:$K$42,3,FALSE))=TRUE,VLOOKUP(C42,FSGT3_Inscr!$B$7:$K$31,3,FALSE),(VLOOKUP(C42,FSGT2_Inscr!$B$7:$K$42,3,FALSE)))</f>
        <v>#N/A</v>
      </c>
      <c r="F42" s="121" t="e">
        <f>IF(ISERROR(VLOOKUP(C42,FSGT2_Inscr!$B$7:$K$42,4,FALSE))=TRUE,VLOOKUP(C42,FSGT3_Inscr!$B$7:$K$31,4,FALSE),(VLOOKUP(C42,FSGT2_Inscr!$B$7:$K$42,4,FALSE)))</f>
        <v>#N/A</v>
      </c>
      <c r="G42" s="121" t="e">
        <f>IF(ISERROR(VLOOKUP(C42,FSGT2_Inscr!$B$7:$K$42,5,FALSE))=TRUE,VLOOKUP(C42,FSGT3_Inscr!$B$7:$K$31,5,FALSE),(VLOOKUP(C42,FSGT2_Inscr!$B$7:$K$42,5,FALSE)))</f>
        <v>#N/A</v>
      </c>
      <c r="H42" s="121" t="e">
        <f>IF(ISERROR(VLOOKUP(C42,FSGT2_Inscr!$B$7:$K$42,6,FALSE))=TRUE,VLOOKUP(C42,FSGT3_Inscr!$B$7:$K$31,6,FALSE),(VLOOKUP(C42,FSGT2_Inscr!$B$7:$K$42,6,FALSE)))</f>
        <v>#N/A</v>
      </c>
      <c r="I42" s="121" t="e">
        <f>IF(ISERROR(VLOOKUP(C42,FSGT2_Inscr!$B$7:$K$42,7,FALSE))=TRUE,VLOOKUP(C42,FSGT3_Inscr!$B$7:$K$31,7,FALSE),(VLOOKUP(C42,FSGT2_Inscr!$B$7:$K$42,7,FALSE)))</f>
        <v>#N/A</v>
      </c>
      <c r="J42" s="121" t="e">
        <f>IF(ISERROR(VLOOKUP(C42,FSGT2_Inscr!$B$7:$K$42,8,FALSE))=TRUE,VLOOKUP(C42,FSGT3_Inscr!$B$7:$K$31,8,FALSE),(VLOOKUP(C42,FSGT2_Inscr!$B$7:$K$42,8,FALSE)))</f>
        <v>#N/A</v>
      </c>
      <c r="K42" s="301" t="e">
        <f>IF(ISERROR(VLOOKUP(C42,FSGT2_Inscr!$B$7:$K$42,9,FALSE))=TRUE,VLOOKUP(C42,FSGT3_Inscr!$B$7:$K$31,9,FALSE),(VLOOKUP(C42,FSGT2_Inscr!$B$7:$K$42,9,FALSE)))</f>
        <v>#N/A</v>
      </c>
      <c r="L42" s="262" t="e">
        <f t="shared" si="7"/>
        <v>#N/A</v>
      </c>
      <c r="M42" s="303" t="e">
        <f>SUM($L$7:L42)/L42</f>
        <v>#N/A</v>
      </c>
      <c r="N42" s="304" t="e">
        <f t="shared" si="16"/>
        <v>#N/A</v>
      </c>
      <c r="O42" s="305" t="e">
        <f t="shared" si="8"/>
        <v>#N/A</v>
      </c>
      <c r="P42" s="306" t="e">
        <f t="shared" si="9"/>
        <v>#N/A</v>
      </c>
      <c r="Q42" s="303" t="e">
        <f>SUM($P$7:P42)/P42</f>
        <v>#N/A</v>
      </c>
      <c r="R42" s="304" t="e">
        <f t="shared" si="17"/>
        <v>#N/A</v>
      </c>
      <c r="S42" s="305" t="e">
        <f t="shared" si="18"/>
        <v>#N/A</v>
      </c>
      <c r="T42" s="306" t="e">
        <f t="shared" si="10"/>
        <v>#N/A</v>
      </c>
      <c r="U42" s="303" t="e">
        <f>SUM($T$7:T42)/T42</f>
        <v>#N/A</v>
      </c>
      <c r="V42" s="304" t="e">
        <f t="shared" si="19"/>
        <v>#N/A</v>
      </c>
      <c r="W42" s="307" t="e">
        <f t="shared" si="11"/>
        <v>#N/A</v>
      </c>
      <c r="X42" s="192"/>
      <c r="Y42" s="262" t="e">
        <f t="shared" si="12"/>
        <v>#N/A</v>
      </c>
      <c r="Z42" s="303" t="e">
        <f>SUM($Y$7:Y42)/Y42</f>
        <v>#N/A</v>
      </c>
      <c r="AA42" s="304" t="e">
        <f t="shared" si="20"/>
        <v>#N/A</v>
      </c>
      <c r="AB42" s="305" t="e">
        <f t="shared" si="13"/>
        <v>#N/A</v>
      </c>
      <c r="AC42" s="308" t="e">
        <f t="shared" si="14"/>
        <v>#N/A</v>
      </c>
      <c r="AD42" s="303" t="e">
        <f>SUM($AC$7:AC42)/AC42</f>
        <v>#N/A</v>
      </c>
      <c r="AE42" s="304" t="e">
        <f t="shared" si="21"/>
        <v>#N/A</v>
      </c>
      <c r="AF42" s="305" t="e">
        <f t="shared" si="15"/>
        <v>#N/A</v>
      </c>
    </row>
    <row r="43" spans="1:32" x14ac:dyDescent="0.25">
      <c r="A43" s="109">
        <v>37</v>
      </c>
      <c r="B43" s="256">
        <f t="shared" si="0"/>
        <v>1</v>
      </c>
      <c r="C43" s="122"/>
      <c r="D43" s="121" t="e">
        <f>IF(ISERROR(VLOOKUP(C43,FSGT2_Inscr!$B$7:$K$42,2,FALSE))=TRUE,VLOOKUP(C43,FSGT3_Inscr!$B$7:$K$31,2,FALSE),(VLOOKUP(C43,FSGT2_Inscr!$B$7:$K$42,2,FALSE)))</f>
        <v>#N/A</v>
      </c>
      <c r="E43" s="121" t="e">
        <f>IF(ISERROR(VLOOKUP(C43,FSGT2_Inscr!$B$7:$K$42,3,FALSE))=TRUE,VLOOKUP(C43,FSGT3_Inscr!$B$7:$K$31,3,FALSE),(VLOOKUP(C43,FSGT2_Inscr!$B$7:$K$42,3,FALSE)))</f>
        <v>#N/A</v>
      </c>
      <c r="F43" s="121" t="e">
        <f>IF(ISERROR(VLOOKUP(C43,FSGT2_Inscr!$B$7:$K$42,4,FALSE))=TRUE,VLOOKUP(C43,FSGT3_Inscr!$B$7:$K$31,4,FALSE),(VLOOKUP(C43,FSGT2_Inscr!$B$7:$K$42,4,FALSE)))</f>
        <v>#N/A</v>
      </c>
      <c r="G43" s="121" t="e">
        <f>IF(ISERROR(VLOOKUP(C43,FSGT2_Inscr!$B$7:$K$42,5,FALSE))=TRUE,VLOOKUP(C43,FSGT3_Inscr!$B$7:$K$31,5,FALSE),(VLOOKUP(C43,FSGT2_Inscr!$B$7:$K$42,5,FALSE)))</f>
        <v>#N/A</v>
      </c>
      <c r="H43" s="121" t="e">
        <f>IF(ISERROR(VLOOKUP(C43,FSGT2_Inscr!$B$7:$K$42,6,FALSE))=TRUE,VLOOKUP(C43,FSGT3_Inscr!$B$7:$K$31,6,FALSE),(VLOOKUP(C43,FSGT2_Inscr!$B$7:$K$42,6,FALSE)))</f>
        <v>#N/A</v>
      </c>
      <c r="I43" s="121" t="e">
        <f>IF(ISERROR(VLOOKUP(C43,FSGT2_Inscr!$B$7:$K$42,7,FALSE))=TRUE,VLOOKUP(C43,FSGT3_Inscr!$B$7:$K$31,7,FALSE),(VLOOKUP(C43,FSGT2_Inscr!$B$7:$K$42,7,FALSE)))</f>
        <v>#N/A</v>
      </c>
      <c r="J43" s="121" t="e">
        <f>IF(ISERROR(VLOOKUP(C43,FSGT2_Inscr!$B$7:$K$42,8,FALSE))=TRUE,VLOOKUP(C43,FSGT3_Inscr!$B$7:$K$31,8,FALSE),(VLOOKUP(C43,FSGT2_Inscr!$B$7:$K$42,8,FALSE)))</f>
        <v>#N/A</v>
      </c>
      <c r="K43" s="301" t="e">
        <f>IF(ISERROR(VLOOKUP(C43,FSGT2_Inscr!$B$7:$K$42,9,FALSE))=TRUE,VLOOKUP(C43,FSGT3_Inscr!$B$7:$K$31,9,FALSE),(VLOOKUP(C43,FSGT2_Inscr!$B$7:$K$42,9,FALSE)))</f>
        <v>#N/A</v>
      </c>
      <c r="L43" s="262" t="e">
        <f t="shared" si="7"/>
        <v>#N/A</v>
      </c>
      <c r="M43" s="303" t="e">
        <f>SUM($L$7:L43)/L43</f>
        <v>#N/A</v>
      </c>
      <c r="N43" s="304" t="e">
        <f t="shared" si="16"/>
        <v>#N/A</v>
      </c>
      <c r="O43" s="305" t="e">
        <f t="shared" si="8"/>
        <v>#N/A</v>
      </c>
      <c r="P43" s="306" t="e">
        <f t="shared" si="9"/>
        <v>#N/A</v>
      </c>
      <c r="Q43" s="303" t="e">
        <f>SUM($P$7:P43)/P43</f>
        <v>#N/A</v>
      </c>
      <c r="R43" s="304" t="e">
        <f t="shared" si="17"/>
        <v>#N/A</v>
      </c>
      <c r="S43" s="305" t="e">
        <f t="shared" si="18"/>
        <v>#N/A</v>
      </c>
      <c r="T43" s="306" t="e">
        <f t="shared" si="10"/>
        <v>#N/A</v>
      </c>
      <c r="U43" s="303" t="e">
        <f>SUM($T$7:T43)/T43</f>
        <v>#N/A</v>
      </c>
      <c r="V43" s="304" t="e">
        <f t="shared" si="19"/>
        <v>#N/A</v>
      </c>
      <c r="W43" s="307" t="e">
        <f t="shared" si="11"/>
        <v>#N/A</v>
      </c>
      <c r="X43" s="192"/>
      <c r="Y43" s="262" t="e">
        <f t="shared" si="12"/>
        <v>#N/A</v>
      </c>
      <c r="Z43" s="303" t="e">
        <f>SUM($Y$7:Y43)/Y43</f>
        <v>#N/A</v>
      </c>
      <c r="AA43" s="304" t="e">
        <f t="shared" si="20"/>
        <v>#N/A</v>
      </c>
      <c r="AB43" s="305" t="e">
        <f t="shared" si="13"/>
        <v>#N/A</v>
      </c>
      <c r="AC43" s="308" t="e">
        <f t="shared" si="14"/>
        <v>#N/A</v>
      </c>
      <c r="AD43" s="303" t="e">
        <f>SUM($AC$7:AC43)/AC43</f>
        <v>#N/A</v>
      </c>
      <c r="AE43" s="304" t="e">
        <f t="shared" si="21"/>
        <v>#N/A</v>
      </c>
      <c r="AF43" s="305" t="e">
        <f t="shared" si="15"/>
        <v>#N/A</v>
      </c>
    </row>
    <row r="44" spans="1:32" x14ac:dyDescent="0.25">
      <c r="A44" s="109">
        <v>38</v>
      </c>
      <c r="B44" s="256">
        <f t="shared" si="0"/>
        <v>1</v>
      </c>
      <c r="C44" s="122"/>
      <c r="D44" s="121" t="e">
        <f>IF(ISERROR(VLOOKUP(C44,FSGT2_Inscr!$B$7:$K$42,2,FALSE))=TRUE,VLOOKUP(C44,FSGT3_Inscr!$B$7:$K$31,2,FALSE),(VLOOKUP(C44,FSGT2_Inscr!$B$7:$K$42,2,FALSE)))</f>
        <v>#N/A</v>
      </c>
      <c r="E44" s="121" t="e">
        <f>IF(ISERROR(VLOOKUP(C44,FSGT2_Inscr!$B$7:$K$42,3,FALSE))=TRUE,VLOOKUP(C44,FSGT3_Inscr!$B$7:$K$31,3,FALSE),(VLOOKUP(C44,FSGT2_Inscr!$B$7:$K$42,3,FALSE)))</f>
        <v>#N/A</v>
      </c>
      <c r="F44" s="121" t="e">
        <f>IF(ISERROR(VLOOKUP(C44,FSGT2_Inscr!$B$7:$K$42,4,FALSE))=TRUE,VLOOKUP(C44,FSGT3_Inscr!$B$7:$K$31,4,FALSE),(VLOOKUP(C44,FSGT2_Inscr!$B$7:$K$42,4,FALSE)))</f>
        <v>#N/A</v>
      </c>
      <c r="G44" s="121" t="e">
        <f>IF(ISERROR(VLOOKUP(C44,FSGT2_Inscr!$B$7:$K$42,5,FALSE))=TRUE,VLOOKUP(C44,FSGT3_Inscr!$B$7:$K$31,5,FALSE),(VLOOKUP(C44,FSGT2_Inscr!$B$7:$K$42,5,FALSE)))</f>
        <v>#N/A</v>
      </c>
      <c r="H44" s="121" t="e">
        <f>IF(ISERROR(VLOOKUP(C44,FSGT2_Inscr!$B$7:$K$42,6,FALSE))=TRUE,VLOOKUP(C44,FSGT3_Inscr!$B$7:$K$31,6,FALSE),(VLOOKUP(C44,FSGT2_Inscr!$B$7:$K$42,6,FALSE)))</f>
        <v>#N/A</v>
      </c>
      <c r="I44" s="121" t="e">
        <f>IF(ISERROR(VLOOKUP(C44,FSGT2_Inscr!$B$7:$K$42,7,FALSE))=TRUE,VLOOKUP(C44,FSGT3_Inscr!$B$7:$K$31,7,FALSE),(VLOOKUP(C44,FSGT2_Inscr!$B$7:$K$42,7,FALSE)))</f>
        <v>#N/A</v>
      </c>
      <c r="J44" s="121" t="e">
        <f>IF(ISERROR(VLOOKUP(C44,FSGT2_Inscr!$B$7:$K$42,8,FALSE))=TRUE,VLOOKUP(C44,FSGT3_Inscr!$B$7:$K$31,8,FALSE),(VLOOKUP(C44,FSGT2_Inscr!$B$7:$K$42,8,FALSE)))</f>
        <v>#N/A</v>
      </c>
      <c r="K44" s="301" t="e">
        <f>IF(ISERROR(VLOOKUP(C44,FSGT2_Inscr!$B$7:$K$42,9,FALSE))=TRUE,VLOOKUP(C44,FSGT3_Inscr!$B$7:$K$31,9,FALSE),(VLOOKUP(C44,FSGT2_Inscr!$B$7:$K$42,9,FALSE)))</f>
        <v>#N/A</v>
      </c>
      <c r="L44" s="262" t="e">
        <f t="shared" si="7"/>
        <v>#N/A</v>
      </c>
      <c r="M44" s="303" t="e">
        <f>SUM($L$7:L44)/L44</f>
        <v>#N/A</v>
      </c>
      <c r="N44" s="304" t="e">
        <f t="shared" si="16"/>
        <v>#N/A</v>
      </c>
      <c r="O44" s="305" t="e">
        <f t="shared" si="8"/>
        <v>#N/A</v>
      </c>
      <c r="P44" s="306" t="e">
        <f t="shared" si="9"/>
        <v>#N/A</v>
      </c>
      <c r="Q44" s="303" t="e">
        <f>SUM($P$7:P44)/P44</f>
        <v>#N/A</v>
      </c>
      <c r="R44" s="304" t="e">
        <f t="shared" si="17"/>
        <v>#N/A</v>
      </c>
      <c r="S44" s="305" t="e">
        <f t="shared" si="18"/>
        <v>#N/A</v>
      </c>
      <c r="T44" s="306" t="e">
        <f t="shared" si="10"/>
        <v>#N/A</v>
      </c>
      <c r="U44" s="303" t="e">
        <f>SUM($T$7:T44)/T44</f>
        <v>#N/A</v>
      </c>
      <c r="V44" s="304" t="e">
        <f t="shared" si="19"/>
        <v>#N/A</v>
      </c>
      <c r="W44" s="307" t="e">
        <f t="shared" si="11"/>
        <v>#N/A</v>
      </c>
      <c r="X44" s="192"/>
      <c r="Y44" s="262" t="e">
        <f t="shared" si="12"/>
        <v>#N/A</v>
      </c>
      <c r="Z44" s="303" t="e">
        <f>SUM($Y$7:Y44)/Y44</f>
        <v>#N/A</v>
      </c>
      <c r="AA44" s="304" t="e">
        <f t="shared" si="20"/>
        <v>#N/A</v>
      </c>
      <c r="AB44" s="305" t="e">
        <f t="shared" si="13"/>
        <v>#N/A</v>
      </c>
      <c r="AC44" s="308" t="e">
        <f t="shared" si="14"/>
        <v>#N/A</v>
      </c>
      <c r="AD44" s="303" t="e">
        <f>SUM($AC$7:AC44)/AC44</f>
        <v>#N/A</v>
      </c>
      <c r="AE44" s="304" t="e">
        <f t="shared" si="21"/>
        <v>#N/A</v>
      </c>
      <c r="AF44" s="305" t="e">
        <f t="shared" si="15"/>
        <v>#N/A</v>
      </c>
    </row>
    <row r="45" spans="1:32" x14ac:dyDescent="0.25">
      <c r="A45" s="109">
        <v>39</v>
      </c>
      <c r="B45" s="256">
        <f t="shared" si="0"/>
        <v>1</v>
      </c>
      <c r="C45" s="122"/>
      <c r="D45" s="121" t="e">
        <f>IF(ISERROR(VLOOKUP(C45,FSGT2_Inscr!$B$7:$K$42,2,FALSE))=TRUE,VLOOKUP(C45,FSGT3_Inscr!$B$7:$K$31,2,FALSE),(VLOOKUP(C45,FSGT2_Inscr!$B$7:$K$42,2,FALSE)))</f>
        <v>#N/A</v>
      </c>
      <c r="E45" s="121" t="e">
        <f>IF(ISERROR(VLOOKUP(C45,FSGT2_Inscr!$B$7:$K$42,3,FALSE))=TRUE,VLOOKUP(C45,FSGT3_Inscr!$B$7:$K$31,3,FALSE),(VLOOKUP(C45,FSGT2_Inscr!$B$7:$K$42,3,FALSE)))</f>
        <v>#N/A</v>
      </c>
      <c r="F45" s="121" t="e">
        <f>IF(ISERROR(VLOOKUP(C45,FSGT2_Inscr!$B$7:$K$42,4,FALSE))=TRUE,VLOOKUP(C45,FSGT3_Inscr!$B$7:$K$31,4,FALSE),(VLOOKUP(C45,FSGT2_Inscr!$B$7:$K$42,4,FALSE)))</f>
        <v>#N/A</v>
      </c>
      <c r="G45" s="121" t="e">
        <f>IF(ISERROR(VLOOKUP(C45,FSGT2_Inscr!$B$7:$K$42,5,FALSE))=TRUE,VLOOKUP(C45,FSGT3_Inscr!$B$7:$K$31,5,FALSE),(VLOOKUP(C45,FSGT2_Inscr!$B$7:$K$42,5,FALSE)))</f>
        <v>#N/A</v>
      </c>
      <c r="H45" s="121" t="e">
        <f>IF(ISERROR(VLOOKUP(C45,FSGT2_Inscr!$B$7:$K$42,6,FALSE))=TRUE,VLOOKUP(C45,FSGT3_Inscr!$B$7:$K$31,6,FALSE),(VLOOKUP(C45,FSGT2_Inscr!$B$7:$K$42,6,FALSE)))</f>
        <v>#N/A</v>
      </c>
      <c r="I45" s="121" t="e">
        <f>IF(ISERROR(VLOOKUP(C45,FSGT2_Inscr!$B$7:$K$42,7,FALSE))=TRUE,VLOOKUP(C45,FSGT3_Inscr!$B$7:$K$31,7,FALSE),(VLOOKUP(C45,FSGT2_Inscr!$B$7:$K$42,7,FALSE)))</f>
        <v>#N/A</v>
      </c>
      <c r="J45" s="121" t="e">
        <f>IF(ISERROR(VLOOKUP(C45,FSGT2_Inscr!$B$7:$K$42,8,FALSE))=TRUE,VLOOKUP(C45,FSGT3_Inscr!$B$7:$K$31,8,FALSE),(VLOOKUP(C45,FSGT2_Inscr!$B$7:$K$42,8,FALSE)))</f>
        <v>#N/A</v>
      </c>
      <c r="K45" s="301" t="e">
        <f>IF(ISERROR(VLOOKUP(C45,FSGT2_Inscr!$B$7:$K$42,9,FALSE))=TRUE,VLOOKUP(C45,FSGT3_Inscr!$B$7:$K$31,9,FALSE),(VLOOKUP(C45,FSGT2_Inscr!$B$7:$K$42,9,FALSE)))</f>
        <v>#N/A</v>
      </c>
      <c r="L45" s="262" t="e">
        <f t="shared" si="7"/>
        <v>#N/A</v>
      </c>
      <c r="M45" s="303" t="e">
        <f>SUM($L$7:L45)/L45</f>
        <v>#N/A</v>
      </c>
      <c r="N45" s="304" t="e">
        <f t="shared" si="16"/>
        <v>#N/A</v>
      </c>
      <c r="O45" s="305" t="e">
        <f t="shared" si="8"/>
        <v>#N/A</v>
      </c>
      <c r="P45" s="306" t="e">
        <f t="shared" si="9"/>
        <v>#N/A</v>
      </c>
      <c r="Q45" s="303" t="e">
        <f>SUM($P$7:P45)/P45</f>
        <v>#N/A</v>
      </c>
      <c r="R45" s="304" t="e">
        <f t="shared" si="17"/>
        <v>#N/A</v>
      </c>
      <c r="S45" s="305" t="e">
        <f t="shared" si="18"/>
        <v>#N/A</v>
      </c>
      <c r="T45" s="306" t="e">
        <f t="shared" si="10"/>
        <v>#N/A</v>
      </c>
      <c r="U45" s="303" t="e">
        <f>SUM($T$7:T45)/T45</f>
        <v>#N/A</v>
      </c>
      <c r="V45" s="304" t="e">
        <f t="shared" si="19"/>
        <v>#N/A</v>
      </c>
      <c r="W45" s="307" t="e">
        <f t="shared" si="11"/>
        <v>#N/A</v>
      </c>
      <c r="X45" s="192"/>
      <c r="Y45" s="262" t="e">
        <f t="shared" si="12"/>
        <v>#N/A</v>
      </c>
      <c r="Z45" s="303" t="e">
        <f>SUM($Y$7:Y45)/Y45</f>
        <v>#N/A</v>
      </c>
      <c r="AA45" s="304" t="e">
        <f t="shared" si="20"/>
        <v>#N/A</v>
      </c>
      <c r="AB45" s="305" t="e">
        <f t="shared" si="13"/>
        <v>#N/A</v>
      </c>
      <c r="AC45" s="308" t="e">
        <f t="shared" si="14"/>
        <v>#N/A</v>
      </c>
      <c r="AD45" s="303" t="e">
        <f>SUM($AC$7:AC45)/AC45</f>
        <v>#N/A</v>
      </c>
      <c r="AE45" s="304" t="e">
        <f t="shared" si="21"/>
        <v>#N/A</v>
      </c>
      <c r="AF45" s="305" t="e">
        <f t="shared" si="15"/>
        <v>#N/A</v>
      </c>
    </row>
    <row r="46" spans="1:32" x14ac:dyDescent="0.25">
      <c r="A46" s="109">
        <v>40</v>
      </c>
      <c r="B46" s="256">
        <f t="shared" si="0"/>
        <v>1</v>
      </c>
      <c r="C46" s="122"/>
      <c r="D46" s="121" t="e">
        <f>IF(ISERROR(VLOOKUP(C46,FSGT2_Inscr!$B$7:$K$42,2,FALSE))=TRUE,VLOOKUP(C46,FSGT3_Inscr!$B$7:$K$31,2,FALSE),(VLOOKUP(C46,FSGT2_Inscr!$B$7:$K$42,2,FALSE)))</f>
        <v>#N/A</v>
      </c>
      <c r="E46" s="121" t="e">
        <f>IF(ISERROR(VLOOKUP(C46,FSGT2_Inscr!$B$7:$K$42,3,FALSE))=TRUE,VLOOKUP(C46,FSGT3_Inscr!$B$7:$K$31,3,FALSE),(VLOOKUP(C46,FSGT2_Inscr!$B$7:$K$42,3,FALSE)))</f>
        <v>#N/A</v>
      </c>
      <c r="F46" s="121" t="e">
        <f>IF(ISERROR(VLOOKUP(C46,FSGT2_Inscr!$B$7:$K$42,4,FALSE))=TRUE,VLOOKUP(C46,FSGT3_Inscr!$B$7:$K$31,4,FALSE),(VLOOKUP(C46,FSGT2_Inscr!$B$7:$K$42,4,FALSE)))</f>
        <v>#N/A</v>
      </c>
      <c r="G46" s="121" t="e">
        <f>IF(ISERROR(VLOOKUP(C46,FSGT2_Inscr!$B$7:$K$42,5,FALSE))=TRUE,VLOOKUP(C46,FSGT3_Inscr!$B$7:$K$31,5,FALSE),(VLOOKUP(C46,FSGT2_Inscr!$B$7:$K$42,5,FALSE)))</f>
        <v>#N/A</v>
      </c>
      <c r="H46" s="121" t="e">
        <f>IF(ISERROR(VLOOKUP(C46,FSGT2_Inscr!$B$7:$K$42,6,FALSE))=TRUE,VLOOKUP(C46,FSGT3_Inscr!$B$7:$K$31,6,FALSE),(VLOOKUP(C46,FSGT2_Inscr!$B$7:$K$42,6,FALSE)))</f>
        <v>#N/A</v>
      </c>
      <c r="I46" s="121" t="e">
        <f>IF(ISERROR(VLOOKUP(C46,FSGT2_Inscr!$B$7:$K$42,7,FALSE))=TRUE,VLOOKUP(C46,FSGT3_Inscr!$B$7:$K$31,7,FALSE),(VLOOKUP(C46,FSGT2_Inscr!$B$7:$K$42,7,FALSE)))</f>
        <v>#N/A</v>
      </c>
      <c r="J46" s="121" t="e">
        <f>IF(ISERROR(VLOOKUP(C46,FSGT2_Inscr!$B$7:$K$42,8,FALSE))=TRUE,VLOOKUP(C46,FSGT3_Inscr!$B$7:$K$31,8,FALSE),(VLOOKUP(C46,FSGT2_Inscr!$B$7:$K$42,8,FALSE)))</f>
        <v>#N/A</v>
      </c>
      <c r="K46" s="301" t="e">
        <f>IF(ISERROR(VLOOKUP(C46,FSGT2_Inscr!$B$7:$K$42,9,FALSE))=TRUE,VLOOKUP(C46,FSGT3_Inscr!$B$7:$K$31,9,FALSE),(VLOOKUP(C46,FSGT2_Inscr!$B$7:$K$42,9,FALSE)))</f>
        <v>#N/A</v>
      </c>
      <c r="L46" s="262" t="e">
        <f t="shared" si="7"/>
        <v>#N/A</v>
      </c>
      <c r="M46" s="303" t="e">
        <f>SUM($L$7:L46)/L46</f>
        <v>#N/A</v>
      </c>
      <c r="N46" s="304" t="e">
        <f t="shared" si="16"/>
        <v>#N/A</v>
      </c>
      <c r="O46" s="305" t="e">
        <f t="shared" si="8"/>
        <v>#N/A</v>
      </c>
      <c r="P46" s="306" t="e">
        <f t="shared" si="9"/>
        <v>#N/A</v>
      </c>
      <c r="Q46" s="303" t="e">
        <f>SUM($P$7:P46)/P46</f>
        <v>#N/A</v>
      </c>
      <c r="R46" s="304" t="e">
        <f t="shared" si="17"/>
        <v>#N/A</v>
      </c>
      <c r="S46" s="305" t="e">
        <f t="shared" si="18"/>
        <v>#N/A</v>
      </c>
      <c r="T46" s="306" t="e">
        <f t="shared" si="10"/>
        <v>#N/A</v>
      </c>
      <c r="U46" s="303" t="e">
        <f>SUM($T$7:T46)/T46</f>
        <v>#N/A</v>
      </c>
      <c r="V46" s="304" t="e">
        <f t="shared" si="19"/>
        <v>#N/A</v>
      </c>
      <c r="W46" s="307" t="e">
        <f t="shared" si="11"/>
        <v>#N/A</v>
      </c>
      <c r="X46" s="192"/>
      <c r="Y46" s="262" t="e">
        <f t="shared" si="12"/>
        <v>#N/A</v>
      </c>
      <c r="Z46" s="303" t="e">
        <f>SUM($Y$7:Y46)/Y46</f>
        <v>#N/A</v>
      </c>
      <c r="AA46" s="304" t="e">
        <f t="shared" si="20"/>
        <v>#N/A</v>
      </c>
      <c r="AB46" s="305" t="e">
        <f t="shared" si="13"/>
        <v>#N/A</v>
      </c>
      <c r="AC46" s="308" t="e">
        <f t="shared" si="14"/>
        <v>#N/A</v>
      </c>
      <c r="AD46" s="303" t="e">
        <f>SUM($AC$7:AC46)/AC46</f>
        <v>#N/A</v>
      </c>
      <c r="AE46" s="304" t="e">
        <f t="shared" si="21"/>
        <v>#N/A</v>
      </c>
      <c r="AF46" s="305" t="e">
        <f t="shared" si="15"/>
        <v>#N/A</v>
      </c>
    </row>
    <row r="47" spans="1:32" x14ac:dyDescent="0.25">
      <c r="A47" s="109">
        <v>41</v>
      </c>
      <c r="B47" s="256">
        <f t="shared" si="0"/>
        <v>1</v>
      </c>
      <c r="C47" s="109"/>
      <c r="D47" s="121" t="e">
        <f>IF(ISERROR(VLOOKUP(C47,FSGT2_Inscr!$B$7:$K$42,2,FALSE))=TRUE,VLOOKUP(C47,FSGT3_Inscr!$B$7:$K$31,2,FALSE),(VLOOKUP(C47,FSGT2_Inscr!$B$7:$K$42,2,FALSE)))</f>
        <v>#N/A</v>
      </c>
      <c r="E47" s="121" t="e">
        <f>IF(ISERROR(VLOOKUP(C47,FSGT2_Inscr!$B$7:$K$42,3,FALSE))=TRUE,VLOOKUP(C47,FSGT3_Inscr!$B$7:$K$31,3,FALSE),(VLOOKUP(C47,FSGT2_Inscr!$B$7:$K$42,3,FALSE)))</f>
        <v>#N/A</v>
      </c>
      <c r="F47" s="121" t="e">
        <f>IF(ISERROR(VLOOKUP(C47,FSGT2_Inscr!$B$7:$K$42,4,FALSE))=TRUE,VLOOKUP(C47,FSGT3_Inscr!$B$7:$K$31,4,FALSE),(VLOOKUP(C47,FSGT2_Inscr!$B$7:$K$42,4,FALSE)))</f>
        <v>#N/A</v>
      </c>
      <c r="G47" s="121" t="e">
        <f>IF(ISERROR(VLOOKUP(C47,FSGT2_Inscr!$B$7:$K$42,5,FALSE))=TRUE,VLOOKUP(C47,FSGT3_Inscr!$B$7:$K$31,5,FALSE),(VLOOKUP(C47,FSGT2_Inscr!$B$7:$K$42,5,FALSE)))</f>
        <v>#N/A</v>
      </c>
      <c r="H47" s="121" t="e">
        <f>IF(ISERROR(VLOOKUP(C47,FSGT2_Inscr!$B$7:$K$42,6,FALSE))=TRUE,VLOOKUP(C47,FSGT3_Inscr!$B$7:$K$31,6,FALSE),(VLOOKUP(C47,FSGT2_Inscr!$B$7:$K$42,6,FALSE)))</f>
        <v>#N/A</v>
      </c>
      <c r="I47" s="121" t="e">
        <f>IF(ISERROR(VLOOKUP(C47,FSGT2_Inscr!$B$7:$K$42,7,FALSE))=TRUE,VLOOKUP(C47,FSGT3_Inscr!$B$7:$K$31,7,FALSE),(VLOOKUP(C47,FSGT2_Inscr!$B$7:$K$42,7,FALSE)))</f>
        <v>#N/A</v>
      </c>
      <c r="J47" s="121" t="e">
        <f>IF(ISERROR(VLOOKUP(C47,FSGT2_Inscr!$B$7:$K$42,8,FALSE))=TRUE,VLOOKUP(C47,FSGT3_Inscr!$B$7:$K$31,8,FALSE),(VLOOKUP(C47,FSGT2_Inscr!$B$7:$K$42,8,FALSE)))</f>
        <v>#N/A</v>
      </c>
      <c r="K47" s="301" t="e">
        <f>IF(ISERROR(VLOOKUP(C47,FSGT2_Inscr!$B$7:$K$42,9,FALSE))=TRUE,VLOOKUP(C47,FSGT3_Inscr!$B$7:$K$31,9,FALSE),(VLOOKUP(C47,FSGT2_Inscr!$B$7:$K$42,9,FALSE)))</f>
        <v>#N/A</v>
      </c>
      <c r="L47" s="262" t="e">
        <f t="shared" si="7"/>
        <v>#N/A</v>
      </c>
      <c r="M47" s="303" t="e">
        <f>SUM($L$7:L47)/L47</f>
        <v>#N/A</v>
      </c>
      <c r="N47" s="304" t="e">
        <f t="shared" si="16"/>
        <v>#N/A</v>
      </c>
      <c r="O47" s="305" t="e">
        <f t="shared" si="8"/>
        <v>#N/A</v>
      </c>
      <c r="P47" s="306" t="e">
        <f t="shared" si="9"/>
        <v>#N/A</v>
      </c>
      <c r="Q47" s="303" t="e">
        <f>SUM($P$7:P47)/P47</f>
        <v>#N/A</v>
      </c>
      <c r="R47" s="304" t="e">
        <f t="shared" si="17"/>
        <v>#N/A</v>
      </c>
      <c r="S47" s="305" t="e">
        <f t="shared" si="18"/>
        <v>#N/A</v>
      </c>
      <c r="T47" s="306" t="e">
        <f t="shared" si="10"/>
        <v>#N/A</v>
      </c>
      <c r="U47" s="303" t="e">
        <f>SUM($T$7:T47)/T47</f>
        <v>#N/A</v>
      </c>
      <c r="V47" s="304" t="e">
        <f t="shared" si="19"/>
        <v>#N/A</v>
      </c>
      <c r="W47" s="307" t="e">
        <f t="shared" si="11"/>
        <v>#N/A</v>
      </c>
      <c r="X47" s="192"/>
      <c r="Y47" s="262" t="e">
        <f t="shared" si="12"/>
        <v>#N/A</v>
      </c>
      <c r="Z47" s="303" t="e">
        <f>SUM($Y$7:Y47)/Y47</f>
        <v>#N/A</v>
      </c>
      <c r="AA47" s="304" t="e">
        <f t="shared" si="20"/>
        <v>#N/A</v>
      </c>
      <c r="AB47" s="305" t="e">
        <f t="shared" si="13"/>
        <v>#N/A</v>
      </c>
      <c r="AC47" s="308" t="e">
        <f t="shared" si="14"/>
        <v>#N/A</v>
      </c>
      <c r="AD47" s="303" t="e">
        <f>SUM($AC$7:AC47)/AC47</f>
        <v>#N/A</v>
      </c>
      <c r="AE47" s="304" t="e">
        <f t="shared" si="21"/>
        <v>#N/A</v>
      </c>
      <c r="AF47" s="305" t="e">
        <f t="shared" si="15"/>
        <v>#N/A</v>
      </c>
    </row>
    <row r="48" spans="1:32" x14ac:dyDescent="0.25">
      <c r="A48" s="109" t="s">
        <v>1568</v>
      </c>
      <c r="B48" s="256">
        <f t="shared" si="0"/>
        <v>0</v>
      </c>
      <c r="C48" s="122"/>
      <c r="D48" s="121" t="e">
        <f>IF(ISERROR(VLOOKUP(C48,FSGT2_Inscr!$B$7:$K$42,2,FALSE))=TRUE,VLOOKUP(C48,FSGT3_Inscr!$B$7:$K$31,2,FALSE),(VLOOKUP(C48,FSGT2_Inscr!$B$7:$K$42,2,FALSE)))</f>
        <v>#N/A</v>
      </c>
      <c r="E48" s="121" t="e">
        <f>IF(ISERROR(VLOOKUP(C48,FSGT2_Inscr!$B$7:$K$42,3,FALSE))=TRUE,VLOOKUP(C48,FSGT3_Inscr!$B$7:$K$31,3,FALSE),(VLOOKUP(C48,FSGT2_Inscr!$B$7:$K$42,3,FALSE)))</f>
        <v>#N/A</v>
      </c>
      <c r="F48" s="121" t="e">
        <f>IF(ISERROR(VLOOKUP(C48,FSGT2_Inscr!$B$7:$K$42,4,FALSE))=TRUE,VLOOKUP(C48,FSGT3_Inscr!$B$7:$K$31,4,FALSE),(VLOOKUP(C48,FSGT2_Inscr!$B$7:$K$42,4,FALSE)))</f>
        <v>#N/A</v>
      </c>
      <c r="G48" s="121" t="e">
        <f>IF(ISERROR(VLOOKUP(C48,FSGT2_Inscr!$B$7:$K$42,5,FALSE))=TRUE,VLOOKUP(C48,FSGT3_Inscr!$B$7:$K$31,5,FALSE),(VLOOKUP(C48,FSGT2_Inscr!$B$7:$K$42,5,FALSE)))</f>
        <v>#N/A</v>
      </c>
      <c r="H48" s="121" t="e">
        <f>IF(ISERROR(VLOOKUP(C48,FSGT2_Inscr!$B$7:$K$42,6,FALSE))=TRUE,VLOOKUP(C48,FSGT3_Inscr!$B$7:$K$31,6,FALSE),(VLOOKUP(C48,FSGT2_Inscr!$B$7:$K$42,6,FALSE)))</f>
        <v>#N/A</v>
      </c>
      <c r="I48" s="121" t="e">
        <f>IF(ISERROR(VLOOKUP(C48,FSGT2_Inscr!$B$7:$K$42,7,FALSE))=TRUE,VLOOKUP(C48,FSGT3_Inscr!$B$7:$K$31,7,FALSE),(VLOOKUP(C48,FSGT2_Inscr!$B$7:$K$42,7,FALSE)))</f>
        <v>#N/A</v>
      </c>
      <c r="J48" s="121" t="e">
        <f>IF(ISERROR(VLOOKUP(C48,FSGT2_Inscr!$B$7:$K$42,8,FALSE))=TRUE,VLOOKUP(C48,FSGT3_Inscr!$B$7:$K$31,8,FALSE),(VLOOKUP(C48,FSGT2_Inscr!$B$7:$K$42,8,FALSE)))</f>
        <v>#N/A</v>
      </c>
      <c r="K48" s="301" t="e">
        <f>IF(ISERROR(VLOOKUP(C48,FSGT2_Inscr!$B$7:$K$42,9,FALSE))=TRUE,VLOOKUP(C48,FSGT3_Inscr!$B$7:$K$31,9,FALSE),(VLOOKUP(C48,FSGT2_Inscr!$B$7:$K$42,9,FALSE)))</f>
        <v>#N/A</v>
      </c>
      <c r="L48" s="262" t="e">
        <f t="shared" si="7"/>
        <v>#N/A</v>
      </c>
      <c r="M48" s="303" t="e">
        <f>SUM($L$7:L48)/L48</f>
        <v>#N/A</v>
      </c>
      <c r="N48" s="304">
        <f t="shared" si="16"/>
        <v>0</v>
      </c>
      <c r="O48" s="305" t="e">
        <f t="shared" si="8"/>
        <v>#DIV/0!</v>
      </c>
      <c r="P48" s="306" t="e">
        <f t="shared" si="9"/>
        <v>#N/A</v>
      </c>
      <c r="Q48" s="303" t="e">
        <f>SUM($P$7:P48)/P48</f>
        <v>#N/A</v>
      </c>
      <c r="R48" s="304">
        <f t="shared" si="17"/>
        <v>0</v>
      </c>
      <c r="S48" s="305" t="e">
        <f t="shared" si="18"/>
        <v>#DIV/0!</v>
      </c>
      <c r="T48" s="306" t="e">
        <f t="shared" si="10"/>
        <v>#N/A</v>
      </c>
      <c r="U48" s="303" t="e">
        <f>SUM($T$7:T48)/T48</f>
        <v>#N/A</v>
      </c>
      <c r="V48" s="304">
        <f t="shared" si="19"/>
        <v>0</v>
      </c>
      <c r="W48" s="307" t="e">
        <f t="shared" si="11"/>
        <v>#DIV/0!</v>
      </c>
      <c r="X48" s="192"/>
      <c r="Y48" s="262" t="e">
        <f t="shared" si="12"/>
        <v>#N/A</v>
      </c>
      <c r="Z48" s="303" t="e">
        <f>SUM($Y$7:Y48)/Y48</f>
        <v>#N/A</v>
      </c>
      <c r="AA48" s="304">
        <f t="shared" si="20"/>
        <v>0</v>
      </c>
      <c r="AB48" s="305">
        <f t="shared" si="13"/>
        <v>0</v>
      </c>
      <c r="AC48" s="308" t="e">
        <f t="shared" si="14"/>
        <v>#N/A</v>
      </c>
      <c r="AD48" s="303" t="e">
        <f>SUM($AC$7:AC48)/AC48</f>
        <v>#N/A</v>
      </c>
      <c r="AE48" s="304">
        <f t="shared" si="21"/>
        <v>0</v>
      </c>
      <c r="AF48" s="305">
        <f t="shared" si="15"/>
        <v>0</v>
      </c>
    </row>
    <row r="49" spans="1:32" x14ac:dyDescent="0.25">
      <c r="A49" s="109" t="s">
        <v>1568</v>
      </c>
      <c r="B49" s="256">
        <f t="shared" si="0"/>
        <v>0</v>
      </c>
      <c r="C49" s="122"/>
      <c r="D49" s="121" t="e">
        <f>IF(ISERROR(VLOOKUP(C49,FSGT2_Inscr!$B$7:$K$42,2,FALSE))=TRUE,VLOOKUP(C49,FSGT3_Inscr!$B$7:$K$31,2,FALSE),(VLOOKUP(C49,FSGT2_Inscr!$B$7:$K$42,2,FALSE)))</f>
        <v>#N/A</v>
      </c>
      <c r="E49" s="121" t="e">
        <f>IF(ISERROR(VLOOKUP(C49,FSGT2_Inscr!$B$7:$K$42,3,FALSE))=TRUE,VLOOKUP(C49,FSGT3_Inscr!$B$7:$K$31,3,FALSE),(VLOOKUP(C49,FSGT2_Inscr!$B$7:$K$42,3,FALSE)))</f>
        <v>#N/A</v>
      </c>
      <c r="F49" s="121" t="e">
        <f>IF(ISERROR(VLOOKUP(C49,FSGT2_Inscr!$B$7:$K$42,4,FALSE))=TRUE,VLOOKUP(C49,FSGT3_Inscr!$B$7:$K$31,4,FALSE),(VLOOKUP(C49,FSGT2_Inscr!$B$7:$K$42,4,FALSE)))</f>
        <v>#N/A</v>
      </c>
      <c r="G49" s="121" t="e">
        <f>IF(ISERROR(VLOOKUP(C49,FSGT2_Inscr!$B$7:$K$42,5,FALSE))=TRUE,VLOOKUP(C49,FSGT3_Inscr!$B$7:$K$31,5,FALSE),(VLOOKUP(C49,FSGT2_Inscr!$B$7:$K$42,5,FALSE)))</f>
        <v>#N/A</v>
      </c>
      <c r="H49" s="121" t="e">
        <f>IF(ISERROR(VLOOKUP(C49,FSGT2_Inscr!$B$7:$K$42,6,FALSE))=TRUE,VLOOKUP(C49,FSGT3_Inscr!$B$7:$K$31,6,FALSE),(VLOOKUP(C49,FSGT2_Inscr!$B$7:$K$42,6,FALSE)))</f>
        <v>#N/A</v>
      </c>
      <c r="I49" s="121" t="e">
        <f>IF(ISERROR(VLOOKUP(C49,FSGT2_Inscr!$B$7:$K$42,7,FALSE))=TRUE,VLOOKUP(C49,FSGT3_Inscr!$B$7:$K$31,7,FALSE),(VLOOKUP(C49,FSGT2_Inscr!$B$7:$K$42,7,FALSE)))</f>
        <v>#N/A</v>
      </c>
      <c r="J49" s="121" t="e">
        <f>IF(ISERROR(VLOOKUP(C49,FSGT2_Inscr!$B$7:$K$42,8,FALSE))=TRUE,VLOOKUP(C49,FSGT3_Inscr!$B$7:$K$31,8,FALSE),(VLOOKUP(C49,FSGT2_Inscr!$B$7:$K$42,8,FALSE)))</f>
        <v>#N/A</v>
      </c>
      <c r="K49" s="301" t="e">
        <f>IF(ISERROR(VLOOKUP(C49,FSGT2_Inscr!$B$7:$K$42,9,FALSE))=TRUE,VLOOKUP(C49,FSGT3_Inscr!$B$7:$K$31,9,FALSE),(VLOOKUP(C49,FSGT2_Inscr!$B$7:$K$42,9,FALSE)))</f>
        <v>#N/A</v>
      </c>
      <c r="L49" s="262" t="e">
        <f t="shared" si="7"/>
        <v>#N/A</v>
      </c>
      <c r="M49" s="303" t="e">
        <f>SUM($L$7:L49)/L49</f>
        <v>#N/A</v>
      </c>
      <c r="N49" s="304">
        <f t="shared" si="16"/>
        <v>0</v>
      </c>
      <c r="O49" s="305" t="e">
        <f t="shared" si="8"/>
        <v>#DIV/0!</v>
      </c>
      <c r="P49" s="306" t="e">
        <f t="shared" si="9"/>
        <v>#N/A</v>
      </c>
      <c r="Q49" s="303" t="e">
        <f>SUM($P$7:P49)/P49</f>
        <v>#N/A</v>
      </c>
      <c r="R49" s="304">
        <f t="shared" si="17"/>
        <v>0</v>
      </c>
      <c r="S49" s="305" t="e">
        <f t="shared" si="18"/>
        <v>#DIV/0!</v>
      </c>
      <c r="T49" s="306" t="e">
        <f t="shared" si="10"/>
        <v>#N/A</v>
      </c>
      <c r="U49" s="303" t="e">
        <f>SUM($T$7:T49)/T49</f>
        <v>#N/A</v>
      </c>
      <c r="V49" s="304">
        <f t="shared" si="19"/>
        <v>0</v>
      </c>
      <c r="W49" s="307" t="e">
        <f t="shared" si="11"/>
        <v>#DIV/0!</v>
      </c>
      <c r="X49" s="192"/>
      <c r="Y49" s="262" t="e">
        <f t="shared" si="12"/>
        <v>#N/A</v>
      </c>
      <c r="Z49" s="303" t="e">
        <f>SUM($Y$7:Y49)/Y49</f>
        <v>#N/A</v>
      </c>
      <c r="AA49" s="304">
        <f t="shared" si="20"/>
        <v>0</v>
      </c>
      <c r="AB49" s="305">
        <f t="shared" si="13"/>
        <v>0</v>
      </c>
      <c r="AC49" s="308" t="e">
        <f t="shared" si="14"/>
        <v>#N/A</v>
      </c>
      <c r="AD49" s="303" t="e">
        <f>SUM($AC$7:AC49)/AC49</f>
        <v>#N/A</v>
      </c>
      <c r="AE49" s="304">
        <f t="shared" si="21"/>
        <v>0</v>
      </c>
      <c r="AF49" s="305">
        <f t="shared" si="15"/>
        <v>0</v>
      </c>
    </row>
    <row r="50" spans="1:32" x14ac:dyDescent="0.25">
      <c r="A50" s="109" t="s">
        <v>1568</v>
      </c>
      <c r="B50" s="256">
        <f t="shared" si="0"/>
        <v>0</v>
      </c>
      <c r="C50" s="122"/>
      <c r="D50" s="121" t="e">
        <f>IF(ISERROR(VLOOKUP(C50,FSGT2_Inscr!$B$7:$K$42,2,FALSE))=TRUE,VLOOKUP(C50,FSGT3_Inscr!$B$7:$K$31,2,FALSE),(VLOOKUP(C50,FSGT2_Inscr!$B$7:$K$42,2,FALSE)))</f>
        <v>#N/A</v>
      </c>
      <c r="E50" s="121" t="e">
        <f>IF(ISERROR(VLOOKUP(C50,FSGT2_Inscr!$B$7:$K$42,3,FALSE))=TRUE,VLOOKUP(C50,FSGT3_Inscr!$B$7:$K$31,3,FALSE),(VLOOKUP(C50,FSGT2_Inscr!$B$7:$K$42,3,FALSE)))</f>
        <v>#N/A</v>
      </c>
      <c r="F50" s="121" t="e">
        <f>IF(ISERROR(VLOOKUP(C50,FSGT2_Inscr!$B$7:$K$42,4,FALSE))=TRUE,VLOOKUP(C50,FSGT3_Inscr!$B$7:$K$31,4,FALSE),(VLOOKUP(C50,FSGT2_Inscr!$B$7:$K$42,4,FALSE)))</f>
        <v>#N/A</v>
      </c>
      <c r="G50" s="121" t="e">
        <f>IF(ISERROR(VLOOKUP(C50,FSGT2_Inscr!$B$7:$K$42,5,FALSE))=TRUE,VLOOKUP(C50,FSGT3_Inscr!$B$7:$K$31,5,FALSE),(VLOOKUP(C50,FSGT2_Inscr!$B$7:$K$42,5,FALSE)))</f>
        <v>#N/A</v>
      </c>
      <c r="H50" s="121" t="e">
        <f>IF(ISERROR(VLOOKUP(C50,FSGT2_Inscr!$B$7:$K$42,6,FALSE))=TRUE,VLOOKUP(C50,FSGT3_Inscr!$B$7:$K$31,6,FALSE),(VLOOKUP(C50,FSGT2_Inscr!$B$7:$K$42,6,FALSE)))</f>
        <v>#N/A</v>
      </c>
      <c r="I50" s="121" t="e">
        <f>IF(ISERROR(VLOOKUP(C50,FSGT2_Inscr!$B$7:$K$42,7,FALSE))=TRUE,VLOOKUP(C50,FSGT3_Inscr!$B$7:$K$31,7,FALSE),(VLOOKUP(C50,FSGT2_Inscr!$B$7:$K$42,7,FALSE)))</f>
        <v>#N/A</v>
      </c>
      <c r="J50" s="121" t="e">
        <f>IF(ISERROR(VLOOKUP(C50,FSGT2_Inscr!$B$7:$K$42,8,FALSE))=TRUE,VLOOKUP(C50,FSGT3_Inscr!$B$7:$K$31,8,FALSE),(VLOOKUP(C50,FSGT2_Inscr!$B$7:$K$42,8,FALSE)))</f>
        <v>#N/A</v>
      </c>
      <c r="K50" s="301" t="e">
        <f>IF(ISERROR(VLOOKUP(C50,FSGT2_Inscr!$B$7:$K$42,9,FALSE))=TRUE,VLOOKUP(C50,FSGT3_Inscr!$B$7:$K$31,9,FALSE),(VLOOKUP(C50,FSGT2_Inscr!$B$7:$K$42,9,FALSE)))</f>
        <v>#N/A</v>
      </c>
      <c r="L50" s="262" t="e">
        <f t="shared" si="7"/>
        <v>#N/A</v>
      </c>
      <c r="M50" s="303" t="e">
        <f>SUM($L$7:L50)/L50</f>
        <v>#N/A</v>
      </c>
      <c r="N50" s="304">
        <f t="shared" si="16"/>
        <v>0</v>
      </c>
      <c r="O50" s="305" t="e">
        <f t="shared" si="8"/>
        <v>#DIV/0!</v>
      </c>
      <c r="P50" s="306" t="e">
        <f t="shared" si="9"/>
        <v>#N/A</v>
      </c>
      <c r="Q50" s="303" t="e">
        <f>SUM($P$7:P50)/P50</f>
        <v>#N/A</v>
      </c>
      <c r="R50" s="304">
        <f t="shared" si="17"/>
        <v>0</v>
      </c>
      <c r="S50" s="305" t="e">
        <f t="shared" si="18"/>
        <v>#DIV/0!</v>
      </c>
      <c r="T50" s="306" t="e">
        <f t="shared" si="10"/>
        <v>#N/A</v>
      </c>
      <c r="U50" s="303" t="e">
        <f>SUM($T$7:T50)/T50</f>
        <v>#N/A</v>
      </c>
      <c r="V50" s="304">
        <f t="shared" si="19"/>
        <v>0</v>
      </c>
      <c r="W50" s="307" t="e">
        <f t="shared" si="11"/>
        <v>#DIV/0!</v>
      </c>
      <c r="X50" s="192"/>
      <c r="Y50" s="262" t="e">
        <f t="shared" si="12"/>
        <v>#N/A</v>
      </c>
      <c r="Z50" s="303" t="e">
        <f>SUM($Y$7:Y50)/Y50</f>
        <v>#N/A</v>
      </c>
      <c r="AA50" s="304">
        <f t="shared" si="20"/>
        <v>0</v>
      </c>
      <c r="AB50" s="305">
        <f t="shared" si="13"/>
        <v>0</v>
      </c>
      <c r="AC50" s="308" t="e">
        <f t="shared" si="14"/>
        <v>#N/A</v>
      </c>
      <c r="AD50" s="303" t="e">
        <f>SUM($AC$7:AC50)/AC50</f>
        <v>#N/A</v>
      </c>
      <c r="AE50" s="304">
        <f t="shared" si="21"/>
        <v>0</v>
      </c>
      <c r="AF50" s="305">
        <f t="shared" si="15"/>
        <v>0</v>
      </c>
    </row>
    <row r="51" spans="1:32" x14ac:dyDescent="0.25">
      <c r="A51" s="109" t="s">
        <v>1568</v>
      </c>
      <c r="B51" s="256">
        <f t="shared" si="0"/>
        <v>0</v>
      </c>
      <c r="C51" s="123"/>
      <c r="D51" s="121" t="e">
        <f>IF(ISERROR(VLOOKUP(C51,FSGT2_Inscr!$B$7:$K$42,2,FALSE))=TRUE,VLOOKUP(C51,FSGT3_Inscr!$B$7:$K$31,2,FALSE),(VLOOKUP(C51,FSGT2_Inscr!$B$7:$K$42,2,FALSE)))</f>
        <v>#N/A</v>
      </c>
      <c r="E51" s="121" t="e">
        <f>IF(ISERROR(VLOOKUP(C51,FSGT2_Inscr!$B$7:$K$42,3,FALSE))=TRUE,VLOOKUP(C51,FSGT3_Inscr!$B$7:$K$31,3,FALSE),(VLOOKUP(C51,FSGT2_Inscr!$B$7:$K$42,3,FALSE)))</f>
        <v>#N/A</v>
      </c>
      <c r="F51" s="121" t="e">
        <f>IF(ISERROR(VLOOKUP(C51,FSGT2_Inscr!$B$7:$K$42,4,FALSE))=TRUE,VLOOKUP(C51,FSGT3_Inscr!$B$7:$K$31,4,FALSE),(VLOOKUP(C51,FSGT2_Inscr!$B$7:$K$42,4,FALSE)))</f>
        <v>#N/A</v>
      </c>
      <c r="G51" s="121" t="e">
        <f>IF(ISERROR(VLOOKUP(C51,FSGT2_Inscr!$B$7:$K$42,5,FALSE))=TRUE,VLOOKUP(C51,FSGT3_Inscr!$B$7:$K$31,5,FALSE),(VLOOKUP(C51,FSGT2_Inscr!$B$7:$K$42,5,FALSE)))</f>
        <v>#N/A</v>
      </c>
      <c r="H51" s="121" t="e">
        <f>IF(ISERROR(VLOOKUP(C51,FSGT2_Inscr!$B$7:$K$42,6,FALSE))=TRUE,VLOOKUP(C51,FSGT3_Inscr!$B$7:$K$31,6,FALSE),(VLOOKUP(C51,FSGT2_Inscr!$B$7:$K$42,6,FALSE)))</f>
        <v>#N/A</v>
      </c>
      <c r="I51" s="121" t="e">
        <f>IF(ISERROR(VLOOKUP(C51,FSGT2_Inscr!$B$7:$K$42,7,FALSE))=TRUE,VLOOKUP(C51,FSGT3_Inscr!$B$7:$K$31,7,FALSE),(VLOOKUP(C51,FSGT2_Inscr!$B$7:$K$42,7,FALSE)))</f>
        <v>#N/A</v>
      </c>
      <c r="J51" s="121" t="e">
        <f>IF(ISERROR(VLOOKUP(C51,FSGT2_Inscr!$B$7:$K$42,8,FALSE))=TRUE,VLOOKUP(C51,FSGT3_Inscr!$B$7:$K$31,8,FALSE),(VLOOKUP(C51,FSGT2_Inscr!$B$7:$K$42,8,FALSE)))</f>
        <v>#N/A</v>
      </c>
      <c r="K51" s="301" t="e">
        <f>IF(ISERROR(VLOOKUP(C51,FSGT2_Inscr!$B$7:$K$42,9,FALSE))=TRUE,VLOOKUP(C51,FSGT3_Inscr!$B$7:$K$31,9,FALSE),(VLOOKUP(C51,FSGT2_Inscr!$B$7:$K$42,9,FALSE)))</f>
        <v>#N/A</v>
      </c>
      <c r="L51" s="262" t="e">
        <f t="shared" si="7"/>
        <v>#N/A</v>
      </c>
      <c r="M51" s="303" t="e">
        <f>SUM($L$7:L51)/L51</f>
        <v>#N/A</v>
      </c>
      <c r="N51" s="304">
        <f t="shared" si="16"/>
        <v>0</v>
      </c>
      <c r="O51" s="305" t="e">
        <f t="shared" si="8"/>
        <v>#DIV/0!</v>
      </c>
      <c r="P51" s="306" t="e">
        <f t="shared" si="9"/>
        <v>#N/A</v>
      </c>
      <c r="Q51" s="303" t="e">
        <f>SUM($P$7:P51)/P51</f>
        <v>#N/A</v>
      </c>
      <c r="R51" s="304">
        <f t="shared" si="17"/>
        <v>0</v>
      </c>
      <c r="S51" s="305" t="e">
        <f t="shared" si="18"/>
        <v>#DIV/0!</v>
      </c>
      <c r="T51" s="306" t="e">
        <f t="shared" si="10"/>
        <v>#N/A</v>
      </c>
      <c r="U51" s="303" t="e">
        <f>SUM($T$7:T51)/T51</f>
        <v>#N/A</v>
      </c>
      <c r="V51" s="304">
        <f t="shared" si="19"/>
        <v>0</v>
      </c>
      <c r="W51" s="307" t="e">
        <f t="shared" si="11"/>
        <v>#DIV/0!</v>
      </c>
      <c r="X51" s="192"/>
      <c r="Y51" s="262" t="e">
        <f t="shared" si="12"/>
        <v>#N/A</v>
      </c>
      <c r="Z51" s="303" t="e">
        <f>SUM($Y$7:Y51)/Y51</f>
        <v>#N/A</v>
      </c>
      <c r="AA51" s="304">
        <f t="shared" si="20"/>
        <v>0</v>
      </c>
      <c r="AB51" s="305">
        <f t="shared" si="13"/>
        <v>0</v>
      </c>
      <c r="AC51" s="308" t="e">
        <f t="shared" si="14"/>
        <v>#N/A</v>
      </c>
      <c r="AD51" s="303" t="e">
        <f>SUM($AC$7:AC51)/AC51</f>
        <v>#N/A</v>
      </c>
      <c r="AE51" s="304">
        <f t="shared" si="21"/>
        <v>0</v>
      </c>
      <c r="AF51" s="305">
        <f t="shared" si="15"/>
        <v>0</v>
      </c>
    </row>
    <row r="52" spans="1:32" x14ac:dyDescent="0.25">
      <c r="A52" s="109" t="s">
        <v>1568</v>
      </c>
      <c r="B52" s="256">
        <f t="shared" si="0"/>
        <v>0</v>
      </c>
      <c r="C52" s="123"/>
      <c r="D52" s="121" t="e">
        <f>IF(ISERROR(VLOOKUP(C52,FSGT2_Inscr!$B$7:$K$42,2,FALSE))=TRUE,VLOOKUP(C52,FSGT3_Inscr!$B$7:$K$31,2,FALSE),(VLOOKUP(C52,FSGT2_Inscr!$B$7:$K$42,2,FALSE)))</f>
        <v>#N/A</v>
      </c>
      <c r="E52" s="121" t="e">
        <f>IF(ISERROR(VLOOKUP(C52,FSGT2_Inscr!$B$7:$K$42,3,FALSE))=TRUE,VLOOKUP(C52,FSGT3_Inscr!$B$7:$K$31,3,FALSE),(VLOOKUP(C52,FSGT2_Inscr!$B$7:$K$42,3,FALSE)))</f>
        <v>#N/A</v>
      </c>
      <c r="F52" s="121" t="e">
        <f>IF(ISERROR(VLOOKUP(C52,FSGT2_Inscr!$B$7:$K$42,4,FALSE))=TRUE,VLOOKUP(C52,FSGT3_Inscr!$B$7:$K$31,4,FALSE),(VLOOKUP(C52,FSGT2_Inscr!$B$7:$K$42,4,FALSE)))</f>
        <v>#N/A</v>
      </c>
      <c r="G52" s="121" t="e">
        <f>IF(ISERROR(VLOOKUP(C52,FSGT2_Inscr!$B$7:$K$42,5,FALSE))=TRUE,VLOOKUP(C52,FSGT3_Inscr!$B$7:$K$31,5,FALSE),(VLOOKUP(C52,FSGT2_Inscr!$B$7:$K$42,5,FALSE)))</f>
        <v>#N/A</v>
      </c>
      <c r="H52" s="121" t="e">
        <f>IF(ISERROR(VLOOKUP(C52,FSGT2_Inscr!$B$7:$K$42,6,FALSE))=TRUE,VLOOKUP(C52,FSGT3_Inscr!$B$7:$K$31,6,FALSE),(VLOOKUP(C52,FSGT2_Inscr!$B$7:$K$42,6,FALSE)))</f>
        <v>#N/A</v>
      </c>
      <c r="I52" s="121" t="e">
        <f>IF(ISERROR(VLOOKUP(C52,FSGT2_Inscr!$B$7:$K$42,7,FALSE))=TRUE,VLOOKUP(C52,FSGT3_Inscr!$B$7:$K$31,7,FALSE),(VLOOKUP(C52,FSGT2_Inscr!$B$7:$K$42,7,FALSE)))</f>
        <v>#N/A</v>
      </c>
      <c r="J52" s="121" t="e">
        <f>IF(ISERROR(VLOOKUP(C52,FSGT2_Inscr!$B$7:$K$42,8,FALSE))=TRUE,VLOOKUP(C52,FSGT3_Inscr!$B$7:$K$31,8,FALSE),(VLOOKUP(C52,FSGT2_Inscr!$B$7:$K$42,8,FALSE)))</f>
        <v>#N/A</v>
      </c>
      <c r="K52" s="301" t="e">
        <f>IF(ISERROR(VLOOKUP(C52,FSGT2_Inscr!$B$7:$K$42,9,FALSE))=TRUE,VLOOKUP(C52,FSGT3_Inscr!$B$7:$K$31,9,FALSE),(VLOOKUP(C52,FSGT2_Inscr!$B$7:$K$42,9,FALSE)))</f>
        <v>#N/A</v>
      </c>
      <c r="L52" s="262" t="e">
        <f t="shared" si="7"/>
        <v>#N/A</v>
      </c>
      <c r="M52" s="303" t="e">
        <f>SUM($L$7:L52)/L52</f>
        <v>#N/A</v>
      </c>
      <c r="N52" s="304">
        <f t="shared" si="16"/>
        <v>0</v>
      </c>
      <c r="O52" s="305" t="e">
        <f t="shared" si="8"/>
        <v>#DIV/0!</v>
      </c>
      <c r="P52" s="306" t="e">
        <f t="shared" si="9"/>
        <v>#N/A</v>
      </c>
      <c r="Q52" s="303" t="e">
        <f>SUM($P$7:P52)/P52</f>
        <v>#N/A</v>
      </c>
      <c r="R52" s="304">
        <f t="shared" si="17"/>
        <v>0</v>
      </c>
      <c r="S52" s="305" t="e">
        <f t="shared" si="18"/>
        <v>#DIV/0!</v>
      </c>
      <c r="T52" s="306" t="e">
        <f t="shared" si="10"/>
        <v>#N/A</v>
      </c>
      <c r="U52" s="303" t="e">
        <f>SUM($T$7:T52)/T52</f>
        <v>#N/A</v>
      </c>
      <c r="V52" s="304">
        <f t="shared" si="19"/>
        <v>0</v>
      </c>
      <c r="W52" s="307" t="e">
        <f t="shared" si="11"/>
        <v>#DIV/0!</v>
      </c>
      <c r="X52" s="192"/>
      <c r="Y52" s="262" t="e">
        <f t="shared" si="12"/>
        <v>#N/A</v>
      </c>
      <c r="Z52" s="303" t="e">
        <f>SUM($Y$7:Y52)/Y52</f>
        <v>#N/A</v>
      </c>
      <c r="AA52" s="304">
        <f t="shared" si="20"/>
        <v>0</v>
      </c>
      <c r="AB52" s="305">
        <f t="shared" si="13"/>
        <v>0</v>
      </c>
      <c r="AC52" s="308" t="e">
        <f t="shared" si="14"/>
        <v>#N/A</v>
      </c>
      <c r="AD52" s="303" t="e">
        <f>SUM($AC$7:AC52)/AC52</f>
        <v>#N/A</v>
      </c>
      <c r="AE52" s="304">
        <f t="shared" si="21"/>
        <v>0</v>
      </c>
      <c r="AF52" s="305">
        <f t="shared" si="15"/>
        <v>0</v>
      </c>
    </row>
    <row r="53" spans="1:32" x14ac:dyDescent="0.25">
      <c r="A53" s="109" t="s">
        <v>1568</v>
      </c>
      <c r="B53" s="256">
        <f t="shared" si="0"/>
        <v>0</v>
      </c>
      <c r="C53" s="123"/>
      <c r="D53" s="121" t="e">
        <f>IF(ISERROR(VLOOKUP(C53,FSGT2_Inscr!$B$7:$K$42,2,FALSE))=TRUE,VLOOKUP(C53,FSGT3_Inscr!$B$7:$K$31,2,FALSE),(VLOOKUP(C53,FSGT2_Inscr!$B$7:$K$42,2,FALSE)))</f>
        <v>#N/A</v>
      </c>
      <c r="E53" s="121" t="e">
        <f>IF(ISERROR(VLOOKUP(C53,FSGT2_Inscr!$B$7:$K$42,3,FALSE))=TRUE,VLOOKUP(C53,FSGT3_Inscr!$B$7:$K$31,3,FALSE),(VLOOKUP(C53,FSGT2_Inscr!$B$7:$K$42,3,FALSE)))</f>
        <v>#N/A</v>
      </c>
      <c r="F53" s="121" t="e">
        <f>IF(ISERROR(VLOOKUP(C53,FSGT2_Inscr!$B$7:$K$42,4,FALSE))=TRUE,VLOOKUP(C53,FSGT3_Inscr!$B$7:$K$31,4,FALSE),(VLOOKUP(C53,FSGT2_Inscr!$B$7:$K$42,4,FALSE)))</f>
        <v>#N/A</v>
      </c>
      <c r="G53" s="121" t="e">
        <f>IF(ISERROR(VLOOKUP(C53,FSGT2_Inscr!$B$7:$K$42,5,FALSE))=TRUE,VLOOKUP(C53,FSGT3_Inscr!$B$7:$K$31,5,FALSE),(VLOOKUP(C53,FSGT2_Inscr!$B$7:$K$42,5,FALSE)))</f>
        <v>#N/A</v>
      </c>
      <c r="H53" s="121" t="e">
        <f>IF(ISERROR(VLOOKUP(C53,FSGT2_Inscr!$B$7:$K$42,6,FALSE))=TRUE,VLOOKUP(C53,FSGT3_Inscr!$B$7:$K$31,6,FALSE),(VLOOKUP(C53,FSGT2_Inscr!$B$7:$K$42,6,FALSE)))</f>
        <v>#N/A</v>
      </c>
      <c r="I53" s="121" t="e">
        <f>IF(ISERROR(VLOOKUP(C53,FSGT2_Inscr!$B$7:$K$42,7,FALSE))=TRUE,VLOOKUP(C53,FSGT3_Inscr!$B$7:$K$31,7,FALSE),(VLOOKUP(C53,FSGT2_Inscr!$B$7:$K$42,7,FALSE)))</f>
        <v>#N/A</v>
      </c>
      <c r="J53" s="121" t="e">
        <f>IF(ISERROR(VLOOKUP(C53,FSGT2_Inscr!$B$7:$K$42,8,FALSE))=TRUE,VLOOKUP(C53,FSGT3_Inscr!$B$7:$K$31,8,FALSE),(VLOOKUP(C53,FSGT2_Inscr!$B$7:$K$42,8,FALSE)))</f>
        <v>#N/A</v>
      </c>
      <c r="K53" s="301" t="e">
        <f>IF(ISERROR(VLOOKUP(C53,FSGT2_Inscr!$B$7:$K$42,9,FALSE))=TRUE,VLOOKUP(C53,FSGT3_Inscr!$B$7:$K$31,9,FALSE),(VLOOKUP(C53,FSGT2_Inscr!$B$7:$K$42,9,FALSE)))</f>
        <v>#N/A</v>
      </c>
      <c r="L53" s="262" t="e">
        <f t="shared" si="7"/>
        <v>#N/A</v>
      </c>
      <c r="M53" s="303" t="e">
        <f>SUM($L$7:L53)/L53</f>
        <v>#N/A</v>
      </c>
      <c r="N53" s="304">
        <f t="shared" si="16"/>
        <v>0</v>
      </c>
      <c r="O53" s="305" t="e">
        <f t="shared" si="8"/>
        <v>#DIV/0!</v>
      </c>
      <c r="P53" s="306" t="e">
        <f t="shared" si="9"/>
        <v>#N/A</v>
      </c>
      <c r="Q53" s="303" t="e">
        <f>SUM($P$7:P53)/P53</f>
        <v>#N/A</v>
      </c>
      <c r="R53" s="304">
        <f t="shared" si="17"/>
        <v>0</v>
      </c>
      <c r="S53" s="305" t="e">
        <f t="shared" si="18"/>
        <v>#DIV/0!</v>
      </c>
      <c r="T53" s="306" t="e">
        <f t="shared" si="10"/>
        <v>#N/A</v>
      </c>
      <c r="U53" s="303" t="e">
        <f>SUM($T$7:T53)/T53</f>
        <v>#N/A</v>
      </c>
      <c r="V53" s="304">
        <f t="shared" si="19"/>
        <v>0</v>
      </c>
      <c r="W53" s="307" t="e">
        <f t="shared" si="11"/>
        <v>#DIV/0!</v>
      </c>
      <c r="X53" s="192"/>
      <c r="Y53" s="262" t="e">
        <f t="shared" si="12"/>
        <v>#N/A</v>
      </c>
      <c r="Z53" s="303" t="e">
        <f>SUM($Y$7:Y53)/Y53</f>
        <v>#N/A</v>
      </c>
      <c r="AA53" s="304">
        <f t="shared" si="20"/>
        <v>0</v>
      </c>
      <c r="AB53" s="305">
        <f t="shared" si="13"/>
        <v>0</v>
      </c>
      <c r="AC53" s="308" t="e">
        <f t="shared" si="14"/>
        <v>#N/A</v>
      </c>
      <c r="AD53" s="303" t="e">
        <f>SUM($AC$7:AC53)/AC53</f>
        <v>#N/A</v>
      </c>
      <c r="AE53" s="304">
        <f t="shared" si="21"/>
        <v>0</v>
      </c>
      <c r="AF53" s="305">
        <f t="shared" si="15"/>
        <v>0</v>
      </c>
    </row>
    <row r="54" spans="1:32" x14ac:dyDescent="0.25">
      <c r="A54" s="109" t="s">
        <v>1568</v>
      </c>
      <c r="B54" s="256">
        <f t="shared" si="0"/>
        <v>0</v>
      </c>
      <c r="C54" s="123"/>
      <c r="D54" s="121" t="e">
        <f>IF(ISERROR(VLOOKUP(C54,FSGT2_Inscr!$B$7:$K$42,2,FALSE))=TRUE,VLOOKUP(C54,FSGT3_Inscr!$B$7:$K$31,2,FALSE),(VLOOKUP(C54,FSGT2_Inscr!$B$7:$K$42,2,FALSE)))</f>
        <v>#N/A</v>
      </c>
      <c r="E54" s="121" t="e">
        <f>IF(ISERROR(VLOOKUP(C54,FSGT2_Inscr!$B$7:$K$42,3,FALSE))=TRUE,VLOOKUP(C54,FSGT3_Inscr!$B$7:$K$31,3,FALSE),(VLOOKUP(C54,FSGT2_Inscr!$B$7:$K$42,3,FALSE)))</f>
        <v>#N/A</v>
      </c>
      <c r="F54" s="121" t="e">
        <f>IF(ISERROR(VLOOKUP(C54,FSGT2_Inscr!$B$7:$K$42,4,FALSE))=TRUE,VLOOKUP(C54,FSGT3_Inscr!$B$7:$K$31,4,FALSE),(VLOOKUP(C54,FSGT2_Inscr!$B$7:$K$42,4,FALSE)))</f>
        <v>#N/A</v>
      </c>
      <c r="G54" s="121" t="e">
        <f>IF(ISERROR(VLOOKUP(C54,FSGT2_Inscr!$B$7:$K$42,5,FALSE))=TRUE,VLOOKUP(C54,FSGT3_Inscr!$B$7:$K$31,5,FALSE),(VLOOKUP(C54,FSGT2_Inscr!$B$7:$K$42,5,FALSE)))</f>
        <v>#N/A</v>
      </c>
      <c r="H54" s="121" t="e">
        <f>IF(ISERROR(VLOOKUP(C54,FSGT2_Inscr!$B$7:$K$42,6,FALSE))=TRUE,VLOOKUP(C54,FSGT3_Inscr!$B$7:$K$31,6,FALSE),(VLOOKUP(C54,FSGT2_Inscr!$B$7:$K$42,6,FALSE)))</f>
        <v>#N/A</v>
      </c>
      <c r="I54" s="121" t="e">
        <f>IF(ISERROR(VLOOKUP(C54,FSGT2_Inscr!$B$7:$K$42,7,FALSE))=TRUE,VLOOKUP(C54,FSGT3_Inscr!$B$7:$K$31,7,FALSE),(VLOOKUP(C54,FSGT2_Inscr!$B$7:$K$42,7,FALSE)))</f>
        <v>#N/A</v>
      </c>
      <c r="J54" s="121" t="e">
        <f>IF(ISERROR(VLOOKUP(C54,FSGT2_Inscr!$B$7:$K$42,8,FALSE))=TRUE,VLOOKUP(C54,FSGT3_Inscr!$B$7:$K$31,8,FALSE),(VLOOKUP(C54,FSGT2_Inscr!$B$7:$K$42,8,FALSE)))</f>
        <v>#N/A</v>
      </c>
      <c r="K54" s="301" t="e">
        <f>IF(ISERROR(VLOOKUP(C54,FSGT2_Inscr!$B$7:$K$42,9,FALSE))=TRUE,VLOOKUP(C54,FSGT3_Inscr!$B$7:$K$31,9,FALSE),(VLOOKUP(C54,FSGT2_Inscr!$B$7:$K$42,9,FALSE)))</f>
        <v>#N/A</v>
      </c>
      <c r="L54" s="262" t="e">
        <f t="shared" si="7"/>
        <v>#N/A</v>
      </c>
      <c r="M54" s="303" t="e">
        <f>SUM($L$7:L54)/L54</f>
        <v>#N/A</v>
      </c>
      <c r="N54" s="304">
        <f t="shared" si="16"/>
        <v>0</v>
      </c>
      <c r="O54" s="305" t="e">
        <f t="shared" si="8"/>
        <v>#DIV/0!</v>
      </c>
      <c r="P54" s="306" t="e">
        <f t="shared" si="9"/>
        <v>#N/A</v>
      </c>
      <c r="Q54" s="303" t="e">
        <f>SUM($P$7:P54)/P54</f>
        <v>#N/A</v>
      </c>
      <c r="R54" s="304">
        <f t="shared" si="17"/>
        <v>0</v>
      </c>
      <c r="S54" s="305" t="e">
        <f t="shared" si="18"/>
        <v>#DIV/0!</v>
      </c>
      <c r="T54" s="306" t="e">
        <f t="shared" si="10"/>
        <v>#N/A</v>
      </c>
      <c r="U54" s="303" t="e">
        <f>SUM($T$7:T54)/T54</f>
        <v>#N/A</v>
      </c>
      <c r="V54" s="304">
        <f t="shared" si="19"/>
        <v>0</v>
      </c>
      <c r="W54" s="307" t="e">
        <f t="shared" si="11"/>
        <v>#DIV/0!</v>
      </c>
      <c r="X54" s="192"/>
      <c r="Y54" s="262" t="e">
        <f t="shared" si="12"/>
        <v>#N/A</v>
      </c>
      <c r="Z54" s="303" t="e">
        <f>SUM($Y$7:Y54)/Y54</f>
        <v>#N/A</v>
      </c>
      <c r="AA54" s="304">
        <f t="shared" si="20"/>
        <v>0</v>
      </c>
      <c r="AB54" s="305">
        <f t="shared" si="13"/>
        <v>0</v>
      </c>
      <c r="AC54" s="308" t="e">
        <f t="shared" si="14"/>
        <v>#N/A</v>
      </c>
      <c r="AD54" s="303" t="e">
        <f>SUM($AC$7:AC54)/AC54</f>
        <v>#N/A</v>
      </c>
      <c r="AE54" s="304">
        <f t="shared" si="21"/>
        <v>0</v>
      </c>
      <c r="AF54" s="305">
        <f t="shared" si="15"/>
        <v>0</v>
      </c>
    </row>
    <row r="55" spans="1:32" x14ac:dyDescent="0.25">
      <c r="A55" s="109" t="s">
        <v>1568</v>
      </c>
      <c r="B55" s="256">
        <f t="shared" si="0"/>
        <v>0</v>
      </c>
      <c r="C55" s="123"/>
      <c r="D55" s="121" t="e">
        <f>IF(ISERROR(VLOOKUP(C55,FSGT2_Inscr!$B$7:$K$42,2,FALSE))=TRUE,VLOOKUP(C55,FSGT3_Inscr!$B$7:$K$31,2,FALSE),(VLOOKUP(C55,FSGT2_Inscr!$B$7:$K$42,2,FALSE)))</f>
        <v>#N/A</v>
      </c>
      <c r="E55" s="121" t="e">
        <f>IF(ISERROR(VLOOKUP(C55,FSGT2_Inscr!$B$7:$K$42,3,FALSE))=TRUE,VLOOKUP(C55,FSGT3_Inscr!$B$7:$K$31,3,FALSE),(VLOOKUP(C55,FSGT2_Inscr!$B$7:$K$42,3,FALSE)))</f>
        <v>#N/A</v>
      </c>
      <c r="F55" s="121" t="e">
        <f>IF(ISERROR(VLOOKUP(C55,FSGT2_Inscr!$B$7:$K$42,4,FALSE))=TRUE,VLOOKUP(C55,FSGT3_Inscr!$B$7:$K$31,4,FALSE),(VLOOKUP(C55,FSGT2_Inscr!$B$7:$K$42,4,FALSE)))</f>
        <v>#N/A</v>
      </c>
      <c r="G55" s="121" t="e">
        <f>IF(ISERROR(VLOOKUP(C55,FSGT2_Inscr!$B$7:$K$42,5,FALSE))=TRUE,VLOOKUP(C55,FSGT3_Inscr!$B$7:$K$31,5,FALSE),(VLOOKUP(C55,FSGT2_Inscr!$B$7:$K$42,5,FALSE)))</f>
        <v>#N/A</v>
      </c>
      <c r="H55" s="121" t="e">
        <f>IF(ISERROR(VLOOKUP(C55,FSGT2_Inscr!$B$7:$K$42,6,FALSE))=TRUE,VLOOKUP(C55,FSGT3_Inscr!$B$7:$K$31,6,FALSE),(VLOOKUP(C55,FSGT2_Inscr!$B$7:$K$42,6,FALSE)))</f>
        <v>#N/A</v>
      </c>
      <c r="I55" s="121" t="e">
        <f>IF(ISERROR(VLOOKUP(C55,FSGT2_Inscr!$B$7:$K$42,7,FALSE))=TRUE,VLOOKUP(C55,FSGT3_Inscr!$B$7:$K$31,7,FALSE),(VLOOKUP(C55,FSGT2_Inscr!$B$7:$K$42,7,FALSE)))</f>
        <v>#N/A</v>
      </c>
      <c r="J55" s="121" t="e">
        <f>IF(ISERROR(VLOOKUP(C55,FSGT2_Inscr!$B$7:$K$42,8,FALSE))=TRUE,VLOOKUP(C55,FSGT3_Inscr!$B$7:$K$31,8,FALSE),(VLOOKUP(C55,FSGT2_Inscr!$B$7:$K$42,8,FALSE)))</f>
        <v>#N/A</v>
      </c>
      <c r="K55" s="301" t="e">
        <f>IF(ISERROR(VLOOKUP(C55,FSGT2_Inscr!$B$7:$K$42,9,FALSE))=TRUE,VLOOKUP(C55,FSGT3_Inscr!$B$7:$K$31,9,FALSE),(VLOOKUP(C55,FSGT2_Inscr!$B$7:$K$42,9,FALSE)))</f>
        <v>#N/A</v>
      </c>
      <c r="L55" s="262" t="e">
        <f t="shared" si="7"/>
        <v>#N/A</v>
      </c>
      <c r="M55" s="303" t="e">
        <f>SUM($L$7:L55)/L55</f>
        <v>#N/A</v>
      </c>
      <c r="N55" s="304">
        <f t="shared" si="16"/>
        <v>0</v>
      </c>
      <c r="O55" s="305" t="e">
        <f t="shared" si="8"/>
        <v>#DIV/0!</v>
      </c>
      <c r="P55" s="306" t="e">
        <f t="shared" si="9"/>
        <v>#N/A</v>
      </c>
      <c r="Q55" s="303" t="e">
        <f>SUM($P$7:P55)/P55</f>
        <v>#N/A</v>
      </c>
      <c r="R55" s="304">
        <f t="shared" si="17"/>
        <v>0</v>
      </c>
      <c r="S55" s="305" t="e">
        <f t="shared" si="18"/>
        <v>#DIV/0!</v>
      </c>
      <c r="T55" s="306" t="e">
        <f t="shared" si="10"/>
        <v>#N/A</v>
      </c>
      <c r="U55" s="303" t="e">
        <f>SUM($T$7:T55)/T55</f>
        <v>#N/A</v>
      </c>
      <c r="V55" s="304">
        <f t="shared" si="19"/>
        <v>0</v>
      </c>
      <c r="W55" s="307" t="e">
        <f t="shared" si="11"/>
        <v>#DIV/0!</v>
      </c>
      <c r="X55" s="192"/>
      <c r="Y55" s="262" t="e">
        <f t="shared" si="12"/>
        <v>#N/A</v>
      </c>
      <c r="Z55" s="303" t="e">
        <f>SUM($Y$7:Y55)/Y55</f>
        <v>#N/A</v>
      </c>
      <c r="AA55" s="304">
        <f t="shared" si="20"/>
        <v>0</v>
      </c>
      <c r="AB55" s="305">
        <f t="shared" si="13"/>
        <v>0</v>
      </c>
      <c r="AC55" s="308" t="e">
        <f t="shared" si="14"/>
        <v>#N/A</v>
      </c>
      <c r="AD55" s="303" t="e">
        <f>SUM($AC$7:AC55)/AC55</f>
        <v>#N/A</v>
      </c>
      <c r="AE55" s="304">
        <f t="shared" si="21"/>
        <v>0</v>
      </c>
      <c r="AF55" s="305">
        <f t="shared" si="15"/>
        <v>0</v>
      </c>
    </row>
    <row r="56" spans="1:32" ht="15.75" thickBot="1" x14ac:dyDescent="0.3">
      <c r="A56" s="110" t="s">
        <v>1568</v>
      </c>
      <c r="B56" s="256">
        <f t="shared" si="0"/>
        <v>0</v>
      </c>
      <c r="C56" s="124"/>
      <c r="D56" s="134" t="e">
        <f>IF(ISERROR(VLOOKUP(C56,FSGT2_Inscr!$B$7:$K$42,2,FALSE))=TRUE,VLOOKUP(C56,FSGT3_Inscr!$B$7:$K$31,2,FALSE),(VLOOKUP(C56,FSGT2_Inscr!$B$7:$K$42,2,FALSE)))</f>
        <v>#N/A</v>
      </c>
      <c r="E56" s="134" t="e">
        <f>IF(ISERROR(VLOOKUP(C56,FSGT2_Inscr!$B$7:$K$42,3,FALSE))=TRUE,VLOOKUP(C56,FSGT3_Inscr!$B$7:$K$31,3,FALSE),(VLOOKUP(C56,FSGT2_Inscr!$B$7:$K$42,3,FALSE)))</f>
        <v>#N/A</v>
      </c>
      <c r="F56" s="134" t="e">
        <f>IF(ISERROR(VLOOKUP(C56,FSGT2_Inscr!$B$7:$K$42,4,FALSE))=TRUE,VLOOKUP(C56,FSGT3_Inscr!$B$7:$K$31,4,FALSE),(VLOOKUP(C56,FSGT2_Inscr!$B$7:$K$42,4,FALSE)))</f>
        <v>#N/A</v>
      </c>
      <c r="G56" s="134" t="e">
        <f>IF(ISERROR(VLOOKUP(C56,FSGT2_Inscr!$B$7:$K$42,5,FALSE))=TRUE,VLOOKUP(C56,FSGT3_Inscr!$B$7:$K$31,5,FALSE),(VLOOKUP(C56,FSGT2_Inscr!$B$7:$K$42,5,FALSE)))</f>
        <v>#N/A</v>
      </c>
      <c r="H56" s="134" t="e">
        <f>IF(ISERROR(VLOOKUP(C56,FSGT2_Inscr!$B$7:$K$42,6,FALSE))=TRUE,VLOOKUP(C56,FSGT3_Inscr!$B$7:$K$31,6,FALSE),(VLOOKUP(C56,FSGT2_Inscr!$B$7:$K$42,6,FALSE)))</f>
        <v>#N/A</v>
      </c>
      <c r="I56" s="134" t="e">
        <f>IF(ISERROR(VLOOKUP(C56,FSGT2_Inscr!$B$7:$K$42,7,FALSE))=TRUE,VLOOKUP(C56,FSGT3_Inscr!$B$7:$K$31,7,FALSE),(VLOOKUP(C56,FSGT2_Inscr!$B$7:$K$42,7,FALSE)))</f>
        <v>#N/A</v>
      </c>
      <c r="J56" s="134" t="e">
        <f>IF(ISERROR(VLOOKUP(C56,FSGT2_Inscr!$B$7:$K$42,8,FALSE))=TRUE,VLOOKUP(C56,FSGT3_Inscr!$B$7:$K$31,8,FALSE),(VLOOKUP(C56,FSGT2_Inscr!$B$7:$K$42,8,FALSE)))</f>
        <v>#N/A</v>
      </c>
      <c r="K56" s="302" t="e">
        <f>IF(ISERROR(VLOOKUP(C56,FSGT2_Inscr!$B$7:$K$42,9,FALSE))=TRUE,VLOOKUP(C56,FSGT3_Inscr!$B$7:$K$31,9,FALSE),(VLOOKUP(C56,FSGT2_Inscr!$B$7:$K$42,9,FALSE)))</f>
        <v>#N/A</v>
      </c>
      <c r="L56" s="265" t="e">
        <f t="shared" si="7"/>
        <v>#N/A</v>
      </c>
      <c r="M56" s="300" t="e">
        <f>SUM($L$7:L56)/L56</f>
        <v>#N/A</v>
      </c>
      <c r="N56" s="266">
        <f t="shared" si="16"/>
        <v>0</v>
      </c>
      <c r="O56" s="204" t="e">
        <f t="shared" si="8"/>
        <v>#DIV/0!</v>
      </c>
      <c r="P56" s="265" t="e">
        <f t="shared" si="9"/>
        <v>#N/A</v>
      </c>
      <c r="Q56" s="300" t="e">
        <f>SUM($P$7:P56)/P56</f>
        <v>#N/A</v>
      </c>
      <c r="R56" s="266">
        <f t="shared" si="17"/>
        <v>0</v>
      </c>
      <c r="S56" s="204" t="e">
        <f t="shared" si="18"/>
        <v>#DIV/0!</v>
      </c>
      <c r="T56" s="265" t="e">
        <f t="shared" si="10"/>
        <v>#N/A</v>
      </c>
      <c r="U56" s="300" t="e">
        <f>SUM($T$7:T56)/T56</f>
        <v>#N/A</v>
      </c>
      <c r="V56" s="266">
        <f t="shared" si="19"/>
        <v>0</v>
      </c>
      <c r="W56" s="205" t="e">
        <f t="shared" si="11"/>
        <v>#DIV/0!</v>
      </c>
      <c r="X56" s="192"/>
      <c r="Y56" s="262" t="e">
        <f t="shared" si="12"/>
        <v>#N/A</v>
      </c>
      <c r="Z56" s="271" t="e">
        <f>SUM($Y$7:Y56)/Y56</f>
        <v>#N/A</v>
      </c>
      <c r="AA56" s="272">
        <f t="shared" si="20"/>
        <v>0</v>
      </c>
      <c r="AB56" s="273">
        <f t="shared" si="13"/>
        <v>0</v>
      </c>
      <c r="AC56" s="274" t="e">
        <f t="shared" si="14"/>
        <v>#N/A</v>
      </c>
      <c r="AD56" s="271" t="e">
        <f>SUM($AC$7:AC56)/AC56</f>
        <v>#N/A</v>
      </c>
      <c r="AE56" s="272">
        <f t="shared" si="21"/>
        <v>0</v>
      </c>
      <c r="AF56" s="273">
        <f t="shared" si="15"/>
        <v>0</v>
      </c>
    </row>
    <row r="57" spans="1:32" ht="15.75" thickTop="1" x14ac:dyDescent="0.25">
      <c r="A57" s="357" t="s">
        <v>1568</v>
      </c>
      <c r="B57" s="357">
        <f t="shared" si="0"/>
        <v>0</v>
      </c>
      <c r="C57" s="358"/>
      <c r="D57" s="129" t="s">
        <v>801</v>
      </c>
      <c r="E57" s="129" t="s">
        <v>98</v>
      </c>
      <c r="F57" s="129" t="s">
        <v>528</v>
      </c>
      <c r="G57">
        <v>71</v>
      </c>
      <c r="I57">
        <v>2</v>
      </c>
      <c r="L57" s="133"/>
      <c r="T57" s="132"/>
      <c r="Y57" s="132"/>
      <c r="AB57" s="2">
        <v>0</v>
      </c>
    </row>
  </sheetData>
  <mergeCells count="29">
    <mergeCell ref="AF5:AF6"/>
    <mergeCell ref="L5:M6"/>
    <mergeCell ref="A3:E3"/>
    <mergeCell ref="AP1:AS1"/>
    <mergeCell ref="Z3:AD4"/>
    <mergeCell ref="AF3:AF4"/>
    <mergeCell ref="M3:U4"/>
    <mergeCell ref="W3:W4"/>
    <mergeCell ref="M1:W1"/>
    <mergeCell ref="M2:W2"/>
    <mergeCell ref="Z1:AF1"/>
    <mergeCell ref="Z2:AF2"/>
    <mergeCell ref="AI1:AK1"/>
    <mergeCell ref="A1:F2"/>
    <mergeCell ref="A5:A6"/>
    <mergeCell ref="Y5:Z6"/>
    <mergeCell ref="C5:C6"/>
    <mergeCell ref="D5:D6"/>
    <mergeCell ref="AB5:AB6"/>
    <mergeCell ref="AC5:AD6"/>
    <mergeCell ref="E5:E6"/>
    <mergeCell ref="F5:F6"/>
    <mergeCell ref="G5:G6"/>
    <mergeCell ref="H5:K6"/>
    <mergeCell ref="O5:O6"/>
    <mergeCell ref="P5:Q6"/>
    <mergeCell ref="S5:S6"/>
    <mergeCell ref="T5:U6"/>
    <mergeCell ref="W5:W6"/>
  </mergeCells>
  <conditionalFormatting sqref="AI2 AS2 X7:X56 D7:K56 A7:A57">
    <cfRule type="containsErrors" dxfId="99" priority="43">
      <formula>ISERROR(A2)</formula>
    </cfRule>
    <cfRule type="cellIs" dxfId="98" priority="44" operator="equal">
      <formula>0</formula>
    </cfRule>
  </conditionalFormatting>
  <conditionalFormatting sqref="I7:I56">
    <cfRule type="cellIs" dxfId="97" priority="34" operator="equal">
      <formula>3</formula>
    </cfRule>
  </conditionalFormatting>
  <conditionalFormatting sqref="C7:C57">
    <cfRule type="duplicateValues" dxfId="96" priority="31"/>
  </conditionalFormatting>
  <conditionalFormatting sqref="I4:I1048576">
    <cfRule type="cellIs" dxfId="95" priority="30" operator="equal">
      <formula>2</formula>
    </cfRule>
  </conditionalFormatting>
  <conditionalFormatting sqref="AF3 AF5:AF6 AF57:AF1048576">
    <cfRule type="cellIs" dxfId="94" priority="21" operator="equal">
      <formula>0</formula>
    </cfRule>
    <cfRule type="containsErrors" dxfId="93" priority="22">
      <formula>ISERROR(AF3)</formula>
    </cfRule>
  </conditionalFormatting>
  <conditionalFormatting sqref="I3:I1048576">
    <cfRule type="cellIs" dxfId="92" priority="10" operator="equal">
      <formula>3</formula>
    </cfRule>
  </conditionalFormatting>
  <conditionalFormatting sqref="Q3:Q1048576 U3:U1048576 M3:M1048576 W3:W1048576 AD7:AD1048576 M1 S3:S1048576 AD3:AD4 AB3:AB1048576 AF3:AF1048576 O3:O1048576 Z1 Z3:Z22 Z24:Z1048576">
    <cfRule type="containsErrors" dxfId="91" priority="7">
      <formula>ISERROR(M1)</formula>
    </cfRule>
  </conditionalFormatting>
  <conditionalFormatting sqref="AC57:AC1048576 AC3:AC4">
    <cfRule type="beginsWith" dxfId="90" priority="4" operator="beginsWith" text="F">
      <formula>LEFT(AC3,1)="F"</formula>
    </cfRule>
    <cfRule type="containsErrors" dxfId="89" priority="5">
      <formula>ISERROR(AC3)</formula>
    </cfRule>
  </conditionalFormatting>
  <conditionalFormatting sqref="A8:A37">
    <cfRule type="duplicateValues" dxfId="88" priority="1"/>
  </conditionalFormatting>
  <printOptions horizontalCentered="1"/>
  <pageMargins left="0.19685039370078741" right="0.19685039370078741" top="0.15748031496062992" bottom="0.15748031496062992" header="0" footer="0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V27"/>
  <sheetViews>
    <sheetView topLeftCell="B1" workbookViewId="0">
      <pane ySplit="6" topLeftCell="A7" activePane="bottomLeft" state="frozen"/>
      <selection activeCell="B1" sqref="B1"/>
      <selection pane="bottomLeft" activeCell="B11" sqref="A11:XFD11"/>
    </sheetView>
  </sheetViews>
  <sheetFormatPr baseColWidth="10" defaultRowHeight="12.75" x14ac:dyDescent="0.25"/>
  <cols>
    <col min="1" max="1" width="11.42578125" style="103" hidden="1" customWidth="1"/>
    <col min="2" max="2" width="9" style="103" customWidth="1"/>
    <col min="3" max="4" width="22.28515625" style="103" customWidth="1"/>
    <col min="5" max="5" width="29.140625" style="103" customWidth="1"/>
    <col min="6" max="6" width="6.5703125" style="103" customWidth="1"/>
    <col min="7" max="12" width="2.7109375" style="103" customWidth="1"/>
    <col min="13" max="13" width="4.28515625" style="103" customWidth="1"/>
    <col min="14" max="14" width="18.42578125" style="103" customWidth="1"/>
    <col min="15" max="15" width="8.28515625" style="103" customWidth="1"/>
    <col min="16" max="16" width="2.7109375" style="103" customWidth="1"/>
    <col min="17" max="17" width="9.7109375" style="103" customWidth="1"/>
    <col min="18" max="18" width="2.7109375" style="103" customWidth="1"/>
    <col min="19" max="19" width="13.7109375" style="103" customWidth="1"/>
    <col min="20" max="34" width="2.7109375" style="103" customWidth="1"/>
    <col min="35" max="44" width="2.7109375" style="103" hidden="1" customWidth="1"/>
    <col min="45" max="45" width="11.42578125" style="103"/>
    <col min="46" max="46" width="15.85546875" style="103" customWidth="1"/>
    <col min="47" max="47" width="22.42578125" style="103" customWidth="1"/>
    <col min="48" max="16384" width="11.42578125" style="103"/>
  </cols>
  <sheetData>
    <row r="1" spans="1:48" ht="26.25" customHeight="1" thickTop="1" thickBot="1" x14ac:dyDescent="0.3">
      <c r="A1" s="383" t="str">
        <f>Entete!B2</f>
        <v>CYCLO SAN MARTINOIS</v>
      </c>
      <c r="B1" s="384"/>
      <c r="C1" s="384"/>
      <c r="D1" s="384"/>
      <c r="E1" s="384"/>
      <c r="F1" s="384"/>
      <c r="G1" s="384"/>
      <c r="H1" s="384"/>
      <c r="I1" s="384"/>
      <c r="J1" s="384"/>
      <c r="N1" s="178" t="s">
        <v>1328</v>
      </c>
      <c r="O1" s="179">
        <f>Entete!B13</f>
        <v>0</v>
      </c>
    </row>
    <row r="2" spans="1:48" ht="8.25" customHeight="1" thickTop="1" thickBot="1" x14ac:dyDescent="0.3">
      <c r="F2" s="402" t="s">
        <v>1306</v>
      </c>
      <c r="G2" s="403"/>
      <c r="H2" s="403"/>
      <c r="I2" s="403"/>
      <c r="J2" s="404"/>
      <c r="O2" s="177"/>
    </row>
    <row r="3" spans="1:48" ht="21.75" thickTop="1" thickBot="1" x14ac:dyDescent="0.3">
      <c r="A3" s="143"/>
      <c r="B3" s="401" t="str">
        <f>Entete!B4</f>
        <v>TOUTENANT - GENERAL</v>
      </c>
      <c r="C3" s="401"/>
      <c r="D3" s="401"/>
      <c r="E3" s="230" t="str">
        <f>Entete!B6</f>
        <v>23 JUIN 2013</v>
      </c>
      <c r="F3" s="405"/>
      <c r="G3" s="406"/>
      <c r="H3" s="406"/>
      <c r="I3" s="406"/>
      <c r="J3" s="407"/>
      <c r="K3" s="16"/>
      <c r="L3" s="16"/>
      <c r="M3" s="16"/>
      <c r="N3" s="178" t="s">
        <v>1329</v>
      </c>
      <c r="O3" s="180">
        <f>Entete!C13</f>
        <v>0</v>
      </c>
    </row>
    <row r="4" spans="1:48" ht="10.5" customHeight="1" thickTop="1" x14ac:dyDescent="0.25"/>
    <row r="5" spans="1:48" s="128" customFormat="1" ht="15" customHeight="1" x14ac:dyDescent="0.25">
      <c r="B5" s="385" t="s">
        <v>507</v>
      </c>
      <c r="C5" s="387" t="s">
        <v>295</v>
      </c>
      <c r="D5" s="389" t="s">
        <v>8</v>
      </c>
      <c r="E5" s="391" t="s">
        <v>0</v>
      </c>
      <c r="F5" s="393" t="s">
        <v>9</v>
      </c>
      <c r="G5" s="395" t="s">
        <v>513</v>
      </c>
      <c r="H5" s="396"/>
      <c r="I5" s="396"/>
      <c r="J5" s="397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7"/>
      <c r="AA5" s="87"/>
      <c r="AB5" s="87"/>
      <c r="AC5" s="87"/>
      <c r="AD5" s="87"/>
      <c r="AE5" s="87"/>
      <c r="AF5" s="87"/>
      <c r="AG5" s="87"/>
      <c r="AH5" s="87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8"/>
      <c r="AT5" s="91"/>
      <c r="AU5" s="89"/>
      <c r="AV5" s="90"/>
    </row>
    <row r="6" spans="1:48" s="128" customFormat="1" ht="11.25" customHeight="1" x14ac:dyDescent="0.25">
      <c r="B6" s="386"/>
      <c r="C6" s="388"/>
      <c r="D6" s="390"/>
      <c r="E6" s="392"/>
      <c r="F6" s="394"/>
      <c r="G6" s="398"/>
      <c r="H6" s="399"/>
      <c r="I6" s="399"/>
      <c r="J6" s="400"/>
      <c r="K6" s="127"/>
      <c r="L6" s="127"/>
      <c r="O6" s="84"/>
      <c r="P6" s="84"/>
      <c r="Q6" s="84"/>
      <c r="R6" s="127"/>
      <c r="S6" s="127"/>
      <c r="T6" s="127"/>
      <c r="U6" s="84"/>
      <c r="V6" s="127"/>
      <c r="W6" s="84"/>
      <c r="X6" s="84"/>
      <c r="Y6" s="84"/>
      <c r="Z6" s="92"/>
      <c r="AA6" s="85"/>
      <c r="AB6" s="85"/>
      <c r="AC6" s="85"/>
      <c r="AD6" s="85"/>
      <c r="AE6" s="85"/>
      <c r="AF6" s="85"/>
      <c r="AG6" s="85"/>
      <c r="AH6" s="85"/>
      <c r="AI6" s="93"/>
      <c r="AJ6" s="85"/>
      <c r="AK6" s="85"/>
      <c r="AL6" s="85"/>
      <c r="AM6" s="85"/>
      <c r="AN6" s="85"/>
      <c r="AO6" s="85"/>
      <c r="AP6" s="85"/>
      <c r="AQ6" s="85"/>
      <c r="AR6" s="85"/>
      <c r="AS6" s="88"/>
      <c r="AT6" s="91"/>
      <c r="AU6" s="89"/>
      <c r="AV6" s="90"/>
    </row>
    <row r="7" spans="1:48" ht="15" customHeight="1" x14ac:dyDescent="0.25">
      <c r="A7" s="64" t="str">
        <f t="shared" ref="A7:A27" si="0">CONCATENATE(3,C7)</f>
        <v>3BUTTARD</v>
      </c>
      <c r="B7" s="356">
        <v>201</v>
      </c>
      <c r="C7" s="114" t="s">
        <v>685</v>
      </c>
      <c r="D7" s="114" t="str">
        <f>VLOOKUP(A7,Liste!$B$3:$O$1581,3,FALSE)</f>
        <v>Manuel</v>
      </c>
      <c r="E7" s="114" t="str">
        <f>VLOOKUP(A7,Liste!$B$3:$O$1581,4,FALSE)</f>
        <v>Verdun</v>
      </c>
      <c r="F7" s="114">
        <f>VLOOKUP(A7,Liste!$B$3:$O$1581,6,FALSE)</f>
        <v>71</v>
      </c>
      <c r="G7" s="115">
        <f>VLOOKUP(A7,Liste!$B$3:$O$1581,10,FALSE)</f>
        <v>0</v>
      </c>
      <c r="H7" s="104">
        <f>VLOOKUP(A7,Liste!$B$3:$O$1581,7,FALSE)</f>
        <v>3</v>
      </c>
      <c r="I7" s="104">
        <f>VLOOKUP(A7,Liste!$B$3:$O$1581,8,FALSE)</f>
        <v>0</v>
      </c>
      <c r="J7" s="116">
        <f>VLOOKUP(A7,Liste!$B$3:$O$1581,9,FALSE)</f>
        <v>0</v>
      </c>
    </row>
    <row r="8" spans="1:48" ht="15" customHeight="1" x14ac:dyDescent="0.25">
      <c r="A8" s="64" t="str">
        <f t="shared" si="0"/>
        <v>3BERLAND</v>
      </c>
      <c r="B8" s="356">
        <v>203</v>
      </c>
      <c r="C8" s="114" t="s">
        <v>153</v>
      </c>
      <c r="D8" s="114" t="str">
        <f>VLOOKUP(A8,Liste!$B$3:$O$1581,3,FALSE)</f>
        <v>Mathieu</v>
      </c>
      <c r="E8" s="114" t="str">
        <f>VLOOKUP(A8,Liste!$B$3:$O$1581,4,FALSE)</f>
        <v>St-Martin en Br.</v>
      </c>
      <c r="F8" s="114">
        <f>VLOOKUP(A8,Liste!$B$3:$O$1581,6,FALSE)</f>
        <v>71</v>
      </c>
      <c r="G8" s="115">
        <f>VLOOKUP(A8,Liste!$B$3:$O$1581,10,FALSE)</f>
        <v>0</v>
      </c>
      <c r="H8" s="104">
        <f>VLOOKUP(A8,Liste!$B$3:$O$1581,7,FALSE)</f>
        <v>3</v>
      </c>
      <c r="I8" s="104">
        <f>VLOOKUP(A8,Liste!$B$3:$O$1581,8,FALSE)</f>
        <v>0</v>
      </c>
      <c r="J8" s="116">
        <f>VLOOKUP(A8,Liste!$B$3:$O$1581,9,FALSE)</f>
        <v>0</v>
      </c>
    </row>
    <row r="9" spans="1:48" ht="15" customHeight="1" x14ac:dyDescent="0.25">
      <c r="A9" s="64" t="str">
        <f t="shared" si="0"/>
        <v>3PILLOT</v>
      </c>
      <c r="B9" s="356">
        <v>204</v>
      </c>
      <c r="C9" s="114" t="s">
        <v>1162</v>
      </c>
      <c r="D9" s="114" t="str">
        <f>VLOOKUP(A9,Liste!$B$3:$O$1581,3,FALSE)</f>
        <v>Frédéric</v>
      </c>
      <c r="E9" s="114" t="str">
        <f>VLOOKUP(A9,Liste!$B$3:$O$1581,4,FALSE)</f>
        <v>VS Chalon</v>
      </c>
      <c r="F9" s="114">
        <f>VLOOKUP(A9,Liste!$B$3:$O$1581,6,FALSE)</f>
        <v>71</v>
      </c>
      <c r="G9" s="115">
        <f>VLOOKUP(A9,Liste!$B$3:$O$1581,10,FALSE)</f>
        <v>0</v>
      </c>
      <c r="H9" s="104">
        <f>VLOOKUP(A9,Liste!$B$3:$O$1581,7,FALSE)</f>
        <v>3</v>
      </c>
      <c r="I9" s="104">
        <f>VLOOKUP(A9,Liste!$B$3:$O$1581,8,FALSE)</f>
        <v>0</v>
      </c>
      <c r="J9" s="116">
        <f>VLOOKUP(A9,Liste!$B$3:$O$1581,9,FALSE)</f>
        <v>0</v>
      </c>
    </row>
    <row r="10" spans="1:48" ht="15" customHeight="1" x14ac:dyDescent="0.25">
      <c r="A10" s="64" t="str">
        <f t="shared" si="0"/>
        <v>3LEMAITRE</v>
      </c>
      <c r="B10" s="356">
        <v>205</v>
      </c>
      <c r="C10" s="114" t="s">
        <v>246</v>
      </c>
      <c r="D10" s="114" t="str">
        <f>VLOOKUP(A10,Liste!$B$3:$O$1581,3,FALSE)</f>
        <v>Cédric</v>
      </c>
      <c r="E10" s="114" t="str">
        <f>VLOOKUP(A10,Liste!$B$3:$O$1581,4,FALSE)</f>
        <v>ASC Fours</v>
      </c>
      <c r="F10" s="114" t="str">
        <f>VLOOKUP(A10,Liste!$B$3:$O$1581,6,FALSE)</f>
        <v>58</v>
      </c>
      <c r="G10" s="115" t="str">
        <f>VLOOKUP(A10,Liste!$B$3:$O$1581,10,FALSE)</f>
        <v>*</v>
      </c>
      <c r="H10" s="104">
        <f>VLOOKUP(A10,Liste!$B$3:$O$1581,7,FALSE)</f>
        <v>3</v>
      </c>
      <c r="I10" s="104">
        <f>VLOOKUP(A10,Liste!$B$3:$O$1581,8,FALSE)</f>
        <v>0</v>
      </c>
      <c r="J10" s="116">
        <f>VLOOKUP(A10,Liste!$B$3:$O$1581,9,FALSE)</f>
        <v>0</v>
      </c>
    </row>
    <row r="11" spans="1:48" ht="15" customHeight="1" x14ac:dyDescent="0.25">
      <c r="A11" s="64" t="str">
        <f t="shared" si="0"/>
        <v>3HEBERT</v>
      </c>
      <c r="B11" s="356">
        <v>207</v>
      </c>
      <c r="C11" s="114" t="s">
        <v>947</v>
      </c>
      <c r="D11" s="114" t="str">
        <f>VLOOKUP(A11,Liste!$B$3:$O$1581,3,FALSE)</f>
        <v>Benjamin</v>
      </c>
      <c r="E11" s="114" t="str">
        <f>VLOOKUP(A11,Liste!$B$3:$O$1581,4,FALSE)</f>
        <v>Ecuisses</v>
      </c>
      <c r="F11" s="114">
        <f>VLOOKUP(A11,Liste!$B$3:$O$1581,6,FALSE)</f>
        <v>71</v>
      </c>
      <c r="G11" s="115">
        <f>VLOOKUP(A11,Liste!$B$3:$O$1581,10,FALSE)</f>
        <v>0</v>
      </c>
      <c r="H11" s="104">
        <f>VLOOKUP(A11,Liste!$B$3:$O$1581,7,FALSE)</f>
        <v>3</v>
      </c>
      <c r="I11" s="104">
        <f>VLOOKUP(A11,Liste!$B$3:$O$1581,8,FALSE)</f>
        <v>0</v>
      </c>
      <c r="J11" s="116">
        <f>VLOOKUP(A11,Liste!$B$3:$O$1581,9,FALSE)</f>
        <v>0</v>
      </c>
    </row>
    <row r="12" spans="1:48" ht="15" customHeight="1" x14ac:dyDescent="0.25">
      <c r="A12" s="64" t="str">
        <f t="shared" si="0"/>
        <v>3BOURGEOIS</v>
      </c>
      <c r="B12" s="356">
        <v>208</v>
      </c>
      <c r="C12" s="114" t="s">
        <v>662</v>
      </c>
      <c r="D12" s="114" t="s">
        <v>1564</v>
      </c>
      <c r="E12" s="114" t="str">
        <f>VLOOKUP(A12,Liste!$B$3:$O$1581,4,FALSE)</f>
        <v>UV Chalon</v>
      </c>
      <c r="F12" s="114">
        <f>VLOOKUP(A12,Liste!$B$3:$O$1581,6,FALSE)</f>
        <v>71</v>
      </c>
      <c r="G12" s="115">
        <f>VLOOKUP(A12,Liste!$B$3:$O$1581,10,FALSE)</f>
        <v>0</v>
      </c>
      <c r="H12" s="104">
        <f>VLOOKUP(A12,Liste!$B$3:$O$1581,7,FALSE)</f>
        <v>3</v>
      </c>
      <c r="I12" s="104">
        <f>VLOOKUP(A12,Liste!$B$3:$O$1581,8,FALSE)</f>
        <v>0</v>
      </c>
      <c r="J12" s="116">
        <f>VLOOKUP(A12,Liste!$B$3:$O$1581,9,FALSE)</f>
        <v>0</v>
      </c>
    </row>
    <row r="13" spans="1:48" ht="15" customHeight="1" x14ac:dyDescent="0.25">
      <c r="A13" s="64" t="str">
        <f t="shared" si="0"/>
        <v>3LECUELLE</v>
      </c>
      <c r="B13" s="356">
        <v>209</v>
      </c>
      <c r="C13" s="114" t="s">
        <v>1013</v>
      </c>
      <c r="D13" s="114" t="str">
        <f>VLOOKUP(A13,Liste!$B$3:$O$1581,3,FALSE)</f>
        <v>Patrick</v>
      </c>
      <c r="E13" s="114" t="str">
        <f>VLOOKUP(A13,Liste!$B$3:$O$1581,4,FALSE)</f>
        <v>St-Martin en Br.</v>
      </c>
      <c r="F13" s="114">
        <f>VLOOKUP(A13,Liste!$B$3:$O$1581,6,FALSE)</f>
        <v>71</v>
      </c>
      <c r="G13" s="115">
        <f>VLOOKUP(A13,Liste!$B$3:$O$1581,10,FALSE)</f>
        <v>0</v>
      </c>
      <c r="H13" s="104">
        <f>VLOOKUP(A13,Liste!$B$3:$O$1581,7,FALSE)</f>
        <v>3</v>
      </c>
      <c r="I13" s="104">
        <f>VLOOKUP(A13,Liste!$B$3:$O$1581,8,FALSE)</f>
        <v>0</v>
      </c>
      <c r="J13" s="116">
        <f>VLOOKUP(A13,Liste!$B$3:$O$1581,9,FALSE)</f>
        <v>0</v>
      </c>
    </row>
    <row r="14" spans="1:48" ht="15" customHeight="1" x14ac:dyDescent="0.25">
      <c r="A14" s="64" t="str">
        <f t="shared" si="0"/>
        <v>3GROS</v>
      </c>
      <c r="B14" s="356">
        <v>211</v>
      </c>
      <c r="C14" s="114" t="s">
        <v>231</v>
      </c>
      <c r="D14" s="114" t="str">
        <f>VLOOKUP(A14,Liste!$B$3:$O$1581,3,FALSE)</f>
        <v>Jérémy</v>
      </c>
      <c r="E14" s="114" t="str">
        <f>VLOOKUP(A14,Liste!$B$3:$O$1581,4,FALSE)</f>
        <v xml:space="preserve">Aluze </v>
      </c>
      <c r="F14" s="114">
        <f>VLOOKUP(A14,Liste!$B$3:$O$1581,6,FALSE)</f>
        <v>71</v>
      </c>
      <c r="G14" s="115">
        <f>VLOOKUP(A14,Liste!$B$3:$O$1581,10,FALSE)</f>
        <v>0</v>
      </c>
      <c r="H14" s="104">
        <f>VLOOKUP(A14,Liste!$B$3:$O$1581,7,FALSE)</f>
        <v>3</v>
      </c>
      <c r="I14" s="104">
        <f>VLOOKUP(A14,Liste!$B$3:$O$1581,8,FALSE)</f>
        <v>0</v>
      </c>
      <c r="J14" s="116">
        <f>VLOOKUP(A14,Liste!$B$3:$O$1581,9,FALSE)</f>
        <v>0</v>
      </c>
    </row>
    <row r="15" spans="1:48" ht="15" customHeight="1" x14ac:dyDescent="0.25">
      <c r="A15" s="64" t="str">
        <f t="shared" si="0"/>
        <v>3</v>
      </c>
      <c r="B15" s="352"/>
      <c r="C15" s="114"/>
      <c r="D15" s="114" t="e">
        <f>VLOOKUP(A15,Liste!$B$3:$O$1581,3,FALSE)</f>
        <v>#N/A</v>
      </c>
      <c r="E15" s="114" t="e">
        <f>VLOOKUP(A15,Liste!$B$3:$O$1581,4,FALSE)</f>
        <v>#N/A</v>
      </c>
      <c r="F15" s="114" t="e">
        <f>VLOOKUP(A15,Liste!$B$3:$O$1581,6,FALSE)</f>
        <v>#N/A</v>
      </c>
      <c r="G15" s="115" t="e">
        <f>VLOOKUP(A15,Liste!$B$3:$O$1581,10,FALSE)</f>
        <v>#N/A</v>
      </c>
      <c r="H15" s="104" t="e">
        <f>VLOOKUP(A15,Liste!$B$3:$O$1581,7,FALSE)</f>
        <v>#N/A</v>
      </c>
      <c r="I15" s="104" t="e">
        <f>VLOOKUP(A15,Liste!$B$3:$O$1581,8,FALSE)</f>
        <v>#N/A</v>
      </c>
      <c r="J15" s="116" t="e">
        <f>VLOOKUP(A15,Liste!$B$3:$O$1581,9,FALSE)</f>
        <v>#N/A</v>
      </c>
    </row>
    <row r="16" spans="1:48" ht="15" customHeight="1" x14ac:dyDescent="0.25">
      <c r="A16" s="64" t="str">
        <f t="shared" si="0"/>
        <v>3</v>
      </c>
      <c r="B16" s="352"/>
      <c r="C16" s="114"/>
      <c r="D16" s="114" t="e">
        <f>VLOOKUP(A16,Liste!$B$3:$O$1581,3,FALSE)</f>
        <v>#N/A</v>
      </c>
      <c r="E16" s="114" t="e">
        <f>VLOOKUP(A16,Liste!$B$3:$O$1581,4,FALSE)</f>
        <v>#N/A</v>
      </c>
      <c r="F16" s="114" t="e">
        <f>VLOOKUP(A16,Liste!$B$3:$O$1581,6,FALSE)</f>
        <v>#N/A</v>
      </c>
      <c r="G16" s="115" t="e">
        <f>VLOOKUP(A16,Liste!$B$3:$O$1581,10,FALSE)</f>
        <v>#N/A</v>
      </c>
      <c r="H16" s="104" t="e">
        <f>VLOOKUP(A16,Liste!$B$3:$O$1581,7,FALSE)</f>
        <v>#N/A</v>
      </c>
      <c r="I16" s="104" t="e">
        <f>VLOOKUP(A16,Liste!$B$3:$O$1581,8,FALSE)</f>
        <v>#N/A</v>
      </c>
      <c r="J16" s="116" t="e">
        <f>VLOOKUP(A16,Liste!$B$3:$O$1581,9,FALSE)</f>
        <v>#N/A</v>
      </c>
    </row>
    <row r="17" spans="1:10" ht="15" customHeight="1" x14ac:dyDescent="0.25">
      <c r="A17" s="64" t="str">
        <f t="shared" si="0"/>
        <v>3</v>
      </c>
      <c r="B17" s="352"/>
      <c r="C17" s="114"/>
      <c r="D17" s="114" t="e">
        <f>VLOOKUP(A17,Liste!$B$3:$O$1581,3,FALSE)</f>
        <v>#N/A</v>
      </c>
      <c r="E17" s="114" t="e">
        <f>VLOOKUP(A17,Liste!$B$3:$O$1581,4,FALSE)</f>
        <v>#N/A</v>
      </c>
      <c r="F17" s="114" t="e">
        <f>VLOOKUP(A17,Liste!$B$3:$O$1581,6,FALSE)</f>
        <v>#N/A</v>
      </c>
      <c r="G17" s="115" t="e">
        <f>VLOOKUP(A17,Liste!$B$3:$O$1581,10,FALSE)</f>
        <v>#N/A</v>
      </c>
      <c r="H17" s="104" t="e">
        <f>VLOOKUP(A17,Liste!$B$3:$O$1581,7,FALSE)</f>
        <v>#N/A</v>
      </c>
      <c r="I17" s="104" t="e">
        <f>VLOOKUP(A17,Liste!$B$3:$O$1581,8,FALSE)</f>
        <v>#N/A</v>
      </c>
      <c r="J17" s="116" t="e">
        <f>VLOOKUP(A17,Liste!$B$3:$O$1581,9,FALSE)</f>
        <v>#N/A</v>
      </c>
    </row>
    <row r="18" spans="1:10" ht="15" customHeight="1" x14ac:dyDescent="0.25">
      <c r="A18" s="64" t="str">
        <f t="shared" si="0"/>
        <v>3</v>
      </c>
      <c r="B18" s="352"/>
      <c r="C18" s="114"/>
      <c r="D18" s="114" t="e">
        <f>VLOOKUP(A18,Liste!$B$3:$O$1581,3,FALSE)</f>
        <v>#N/A</v>
      </c>
      <c r="E18" s="114" t="e">
        <f>VLOOKUP(A18,Liste!$B$3:$O$1581,4,FALSE)</f>
        <v>#N/A</v>
      </c>
      <c r="F18" s="114" t="e">
        <f>VLOOKUP(A18,Liste!$B$3:$O$1581,6,FALSE)</f>
        <v>#N/A</v>
      </c>
      <c r="G18" s="115" t="e">
        <f>VLOOKUP(A18,Liste!$B$3:$O$1581,10,FALSE)</f>
        <v>#N/A</v>
      </c>
      <c r="H18" s="104" t="e">
        <f>VLOOKUP(A18,Liste!$B$3:$O$1581,7,FALSE)</f>
        <v>#N/A</v>
      </c>
      <c r="I18" s="104" t="e">
        <f>VLOOKUP(A18,Liste!$B$3:$O$1581,8,FALSE)</f>
        <v>#N/A</v>
      </c>
      <c r="J18" s="116" t="e">
        <f>VLOOKUP(A18,Liste!$B$3:$O$1581,9,FALSE)</f>
        <v>#N/A</v>
      </c>
    </row>
    <row r="19" spans="1:10" ht="15" customHeight="1" x14ac:dyDescent="0.25">
      <c r="A19" s="64" t="str">
        <f t="shared" si="0"/>
        <v>3</v>
      </c>
      <c r="B19" s="352"/>
      <c r="C19" s="114"/>
      <c r="D19" s="114" t="e">
        <f>VLOOKUP(A19,Liste!$B$3:$O$1581,3,FALSE)</f>
        <v>#N/A</v>
      </c>
      <c r="E19" s="114" t="e">
        <f>VLOOKUP(A19,Liste!$B$3:$O$1581,4,FALSE)</f>
        <v>#N/A</v>
      </c>
      <c r="F19" s="114" t="e">
        <f>VLOOKUP(A19,Liste!$B$3:$O$1581,6,FALSE)</f>
        <v>#N/A</v>
      </c>
      <c r="G19" s="115" t="e">
        <f>VLOOKUP(A19,Liste!$B$3:$O$1581,10,FALSE)</f>
        <v>#N/A</v>
      </c>
      <c r="H19" s="104" t="e">
        <f>VLOOKUP(A19,Liste!$B$3:$O$1581,7,FALSE)</f>
        <v>#N/A</v>
      </c>
      <c r="I19" s="104" t="e">
        <f>VLOOKUP(A19,Liste!$B$3:$O$1581,8,FALSE)</f>
        <v>#N/A</v>
      </c>
      <c r="J19" s="116" t="e">
        <f>VLOOKUP(A19,Liste!$B$3:$O$1581,9,FALSE)</f>
        <v>#N/A</v>
      </c>
    </row>
    <row r="20" spans="1:10" ht="15" customHeight="1" x14ac:dyDescent="0.25">
      <c r="A20" s="64" t="str">
        <f t="shared" si="0"/>
        <v>3</v>
      </c>
      <c r="B20" s="352"/>
      <c r="C20" s="114"/>
      <c r="D20" s="114" t="e">
        <f>VLOOKUP(A20,Liste!$B$3:$O$1581,3,FALSE)</f>
        <v>#N/A</v>
      </c>
      <c r="E20" s="114" t="e">
        <f>VLOOKUP(A20,Liste!$B$3:$O$1581,4,FALSE)</f>
        <v>#N/A</v>
      </c>
      <c r="F20" s="114" t="e">
        <f>VLOOKUP(A20,Liste!$B$3:$O$1581,6,FALSE)</f>
        <v>#N/A</v>
      </c>
      <c r="G20" s="115" t="e">
        <f>VLOOKUP(A20,Liste!$B$3:$O$1581,10,FALSE)</f>
        <v>#N/A</v>
      </c>
      <c r="H20" s="104" t="e">
        <f>VLOOKUP(A20,Liste!$B$3:$O$1581,7,FALSE)</f>
        <v>#N/A</v>
      </c>
      <c r="I20" s="104" t="e">
        <f>VLOOKUP(A20,Liste!$B$3:$O$1581,8,FALSE)</f>
        <v>#N/A</v>
      </c>
      <c r="J20" s="116" t="e">
        <f>VLOOKUP(A20,Liste!$B$3:$O$1581,9,FALSE)</f>
        <v>#N/A</v>
      </c>
    </row>
    <row r="21" spans="1:10" ht="15" customHeight="1" x14ac:dyDescent="0.25">
      <c r="A21" s="64" t="str">
        <f t="shared" si="0"/>
        <v>3</v>
      </c>
      <c r="B21" s="352"/>
      <c r="C21" s="114"/>
      <c r="D21" s="114" t="e">
        <f>VLOOKUP(A21,Liste!$B$3:$O$1581,3,FALSE)</f>
        <v>#N/A</v>
      </c>
      <c r="E21" s="114" t="e">
        <f>VLOOKUP(A21,Liste!$B$3:$O$1581,4,FALSE)</f>
        <v>#N/A</v>
      </c>
      <c r="F21" s="114" t="e">
        <f>VLOOKUP(A21,Liste!$B$3:$O$1581,6,FALSE)</f>
        <v>#N/A</v>
      </c>
      <c r="G21" s="115" t="e">
        <f>VLOOKUP(A21,Liste!$B$3:$O$1581,10,FALSE)</f>
        <v>#N/A</v>
      </c>
      <c r="H21" s="104" t="e">
        <f>VLOOKUP(A21,Liste!$B$3:$O$1581,7,FALSE)</f>
        <v>#N/A</v>
      </c>
      <c r="I21" s="104" t="e">
        <f>VLOOKUP(A21,Liste!$B$3:$O$1581,8,FALSE)</f>
        <v>#N/A</v>
      </c>
      <c r="J21" s="116" t="e">
        <f>VLOOKUP(A21,Liste!$B$3:$O$1581,9,FALSE)</f>
        <v>#N/A</v>
      </c>
    </row>
    <row r="22" spans="1:10" ht="15" customHeight="1" x14ac:dyDescent="0.25">
      <c r="A22" s="64" t="str">
        <f t="shared" si="0"/>
        <v>3</v>
      </c>
      <c r="B22" s="352"/>
      <c r="C22" s="114"/>
      <c r="D22" s="114" t="e">
        <f>VLOOKUP(A22,Liste!$B$3:$O$1581,3,FALSE)</f>
        <v>#N/A</v>
      </c>
      <c r="E22" s="114" t="e">
        <f>VLOOKUP(A22,Liste!$B$3:$O$1581,4,FALSE)</f>
        <v>#N/A</v>
      </c>
      <c r="F22" s="114" t="e">
        <f>VLOOKUP(A22,Liste!$B$3:$O$1581,6,FALSE)</f>
        <v>#N/A</v>
      </c>
      <c r="G22" s="115" t="e">
        <f>VLOOKUP(A22,Liste!$B$3:$O$1581,10,FALSE)</f>
        <v>#N/A</v>
      </c>
      <c r="H22" s="104" t="e">
        <f>VLOOKUP(A22,Liste!$B$3:$O$1581,7,FALSE)</f>
        <v>#N/A</v>
      </c>
      <c r="I22" s="104" t="e">
        <f>VLOOKUP(A22,Liste!$B$3:$O$1581,8,FALSE)</f>
        <v>#N/A</v>
      </c>
      <c r="J22" s="116" t="e">
        <f>VLOOKUP(A22,Liste!$B$3:$O$1581,9,FALSE)</f>
        <v>#N/A</v>
      </c>
    </row>
    <row r="23" spans="1:10" ht="15" customHeight="1" x14ac:dyDescent="0.25">
      <c r="A23" s="64" t="str">
        <f t="shared" si="0"/>
        <v>3</v>
      </c>
      <c r="B23" s="352"/>
      <c r="C23" s="114"/>
      <c r="D23" s="114" t="e">
        <f>VLOOKUP(A23,Liste!$B$3:$O$1581,3,FALSE)</f>
        <v>#N/A</v>
      </c>
      <c r="E23" s="114" t="e">
        <f>VLOOKUP(A23,Liste!$B$3:$O$1581,4,FALSE)</f>
        <v>#N/A</v>
      </c>
      <c r="F23" s="114" t="e">
        <f>VLOOKUP(A23,Liste!$B$3:$O$1581,6,FALSE)</f>
        <v>#N/A</v>
      </c>
      <c r="G23" s="115" t="e">
        <f>VLOOKUP(A23,Liste!$B$3:$O$1581,10,FALSE)</f>
        <v>#N/A</v>
      </c>
      <c r="H23" s="104" t="e">
        <f>VLOOKUP(A23,Liste!$B$3:$O$1581,7,FALSE)</f>
        <v>#N/A</v>
      </c>
      <c r="I23" s="104" t="e">
        <f>VLOOKUP(A23,Liste!$B$3:$O$1581,8,FALSE)</f>
        <v>#N/A</v>
      </c>
      <c r="J23" s="116" t="e">
        <f>VLOOKUP(A23,Liste!$B$3:$O$1581,9,FALSE)</f>
        <v>#N/A</v>
      </c>
    </row>
    <row r="24" spans="1:10" ht="15" customHeight="1" x14ac:dyDescent="0.25">
      <c r="A24" s="64" t="str">
        <f t="shared" si="0"/>
        <v>3</v>
      </c>
      <c r="B24" s="352"/>
      <c r="C24" s="114"/>
      <c r="D24" s="114" t="e">
        <f>VLOOKUP(A24,Liste!$B$3:$O$1581,3,FALSE)</f>
        <v>#N/A</v>
      </c>
      <c r="E24" s="114" t="e">
        <f>VLOOKUP(A24,Liste!$B$3:$O$1581,4,FALSE)</f>
        <v>#N/A</v>
      </c>
      <c r="F24" s="114" t="e">
        <f>VLOOKUP(A24,Liste!$B$3:$O$1581,6,FALSE)</f>
        <v>#N/A</v>
      </c>
      <c r="G24" s="115" t="e">
        <f>VLOOKUP(A24,Liste!$B$3:$O$1581,10,FALSE)</f>
        <v>#N/A</v>
      </c>
      <c r="H24" s="104" t="e">
        <f>VLOOKUP(A24,Liste!$B$3:$O$1581,7,FALSE)</f>
        <v>#N/A</v>
      </c>
      <c r="I24" s="104" t="e">
        <f>VLOOKUP(A24,Liste!$B$3:$O$1581,8,FALSE)</f>
        <v>#N/A</v>
      </c>
      <c r="J24" s="116" t="e">
        <f>VLOOKUP(A24,Liste!$B$3:$O$1581,9,FALSE)</f>
        <v>#N/A</v>
      </c>
    </row>
    <row r="25" spans="1:10" ht="15" customHeight="1" x14ac:dyDescent="0.25">
      <c r="A25" s="64" t="str">
        <f t="shared" si="0"/>
        <v>3</v>
      </c>
      <c r="B25" s="352"/>
      <c r="C25" s="114"/>
      <c r="D25" s="114" t="e">
        <f>VLOOKUP(A25,Liste!$B$3:$O$1581,3,FALSE)</f>
        <v>#N/A</v>
      </c>
      <c r="E25" s="114" t="e">
        <f>VLOOKUP(A25,Liste!$B$3:$O$1581,4,FALSE)</f>
        <v>#N/A</v>
      </c>
      <c r="F25" s="114" t="e">
        <f>VLOOKUP(A25,Liste!$B$3:$O$1581,6,FALSE)</f>
        <v>#N/A</v>
      </c>
      <c r="G25" s="115" t="e">
        <f>VLOOKUP(A25,Liste!$B$3:$O$1581,10,FALSE)</f>
        <v>#N/A</v>
      </c>
      <c r="H25" s="104" t="e">
        <f>VLOOKUP(A25,Liste!$B$3:$O$1581,7,FALSE)</f>
        <v>#N/A</v>
      </c>
      <c r="I25" s="104" t="e">
        <f>VLOOKUP(A25,Liste!$B$3:$O$1581,8,FALSE)</f>
        <v>#N/A</v>
      </c>
      <c r="J25" s="116" t="e">
        <f>VLOOKUP(A25,Liste!$B$3:$O$1581,9,FALSE)</f>
        <v>#N/A</v>
      </c>
    </row>
    <row r="26" spans="1:10" ht="15" customHeight="1" x14ac:dyDescent="0.25">
      <c r="A26" s="64" t="str">
        <f t="shared" si="0"/>
        <v>3</v>
      </c>
      <c r="B26" s="352"/>
      <c r="C26" s="114"/>
      <c r="D26" s="114" t="e">
        <f>VLOOKUP(A26,Liste!$B$3:$O$1581,3,FALSE)</f>
        <v>#N/A</v>
      </c>
      <c r="E26" s="114" t="e">
        <f>VLOOKUP(A26,Liste!$B$3:$O$1581,4,FALSE)</f>
        <v>#N/A</v>
      </c>
      <c r="F26" s="114" t="e">
        <f>VLOOKUP(A26,Liste!$B$3:$O$1581,6,FALSE)</f>
        <v>#N/A</v>
      </c>
      <c r="G26" s="115" t="e">
        <f>VLOOKUP(A26,Liste!$B$3:$O$1581,10,FALSE)</f>
        <v>#N/A</v>
      </c>
      <c r="H26" s="104" t="e">
        <f>VLOOKUP(A26,Liste!$B$3:$O$1581,7,FALSE)</f>
        <v>#N/A</v>
      </c>
      <c r="I26" s="104" t="e">
        <f>VLOOKUP(A26,Liste!$B$3:$O$1581,8,FALSE)</f>
        <v>#N/A</v>
      </c>
      <c r="J26" s="116" t="e">
        <f>VLOOKUP(A26,Liste!$B$3:$O$1581,9,FALSE)</f>
        <v>#N/A</v>
      </c>
    </row>
    <row r="27" spans="1:10" ht="15" customHeight="1" x14ac:dyDescent="0.25">
      <c r="A27" s="64" t="str">
        <f t="shared" si="0"/>
        <v>3</v>
      </c>
      <c r="B27" s="352"/>
      <c r="C27" s="110"/>
      <c r="D27" s="110" t="e">
        <f>VLOOKUP(A27,Liste!$B$3:$O$1581,3,FALSE)</f>
        <v>#N/A</v>
      </c>
      <c r="E27" s="110" t="e">
        <f>VLOOKUP(A27,Liste!$B$3:$O$1581,4,FALSE)</f>
        <v>#N/A</v>
      </c>
      <c r="F27" s="110" t="e">
        <f>VLOOKUP(A27,Liste!$B$3:$O$1581,6,FALSE)</f>
        <v>#N/A</v>
      </c>
      <c r="G27" s="111" t="e">
        <f>VLOOKUP(A27,Liste!$B$3:$O$1581,10,FALSE)</f>
        <v>#N/A</v>
      </c>
      <c r="H27" s="113" t="e">
        <f>VLOOKUP(A27,Liste!$B$3:$O$1581,7,FALSE)</f>
        <v>#N/A</v>
      </c>
      <c r="I27" s="113" t="e">
        <f>VLOOKUP(A27,Liste!$B$3:$O$1581,8,FALSE)</f>
        <v>#N/A</v>
      </c>
      <c r="J27" s="112" t="e">
        <f>VLOOKUP(A27,Liste!$B$3:$O$1581,9,FALSE)</f>
        <v>#N/A</v>
      </c>
    </row>
  </sheetData>
  <mergeCells count="9">
    <mergeCell ref="A1:J1"/>
    <mergeCell ref="B5:B6"/>
    <mergeCell ref="C5:C6"/>
    <mergeCell ref="D5:D6"/>
    <mergeCell ref="E5:E6"/>
    <mergeCell ref="F5:F6"/>
    <mergeCell ref="G5:J6"/>
    <mergeCell ref="F2:J3"/>
    <mergeCell ref="B3:D3"/>
  </mergeCells>
  <conditionalFormatting sqref="C19 C21:C27 C8:C17">
    <cfRule type="containsText" dxfId="87" priority="20" operator="containsText" text="#N/A">
      <formula>NOT(ISERROR(SEARCH("#N/A",C8)))</formula>
    </cfRule>
  </conditionalFormatting>
  <conditionalFormatting sqref="C7:G27">
    <cfRule type="containsErrors" dxfId="86" priority="19">
      <formula>ISERROR(C7)</formula>
    </cfRule>
  </conditionalFormatting>
  <conditionalFormatting sqref="G7:J27">
    <cfRule type="cellIs" dxfId="85" priority="16" operator="equal">
      <formula>0</formula>
    </cfRule>
    <cfRule type="containsErrors" dxfId="84" priority="17">
      <formula>ISERROR(G7)</formula>
    </cfRule>
  </conditionalFormatting>
  <conditionalFormatting sqref="C8:C10">
    <cfRule type="containsText" dxfId="83" priority="12" operator="containsText" text="#N/A">
      <formula>NOT(ISERROR(SEARCH("#N/A",C8)))</formula>
    </cfRule>
  </conditionalFormatting>
  <conditionalFormatting sqref="C9">
    <cfRule type="containsText" dxfId="82" priority="10" operator="containsText" text="#N/A">
      <formula>NOT(ISERROR(SEARCH("#N/A",C9)))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Q60"/>
  <sheetViews>
    <sheetView workbookViewId="0">
      <pane ySplit="6" topLeftCell="A7" activePane="bottomLeft" state="frozen"/>
      <selection pane="bottomLeft" activeCell="F17" sqref="F17"/>
    </sheetView>
  </sheetViews>
  <sheetFormatPr baseColWidth="10" defaultRowHeight="15" x14ac:dyDescent="0.25"/>
  <cols>
    <col min="1" max="1" width="5" customWidth="1"/>
    <col min="2" max="2" width="6.7109375" style="255" hidden="1" customWidth="1"/>
    <col min="3" max="3" width="9" customWidth="1"/>
    <col min="4" max="4" width="20.7109375" customWidth="1"/>
    <col min="5" max="5" width="21.7109375" customWidth="1"/>
    <col min="6" max="6" width="26.85546875" customWidth="1"/>
    <col min="7" max="7" width="6.28515625" customWidth="1"/>
    <col min="8" max="11" width="2.5703125" customWidth="1"/>
    <col min="12" max="12" width="5.7109375" hidden="1" customWidth="1"/>
    <col min="13" max="13" width="8.7109375" style="129" customWidth="1"/>
    <col min="14" max="14" width="6.7109375" style="129" customWidth="1"/>
    <col min="15" max="15" width="8.7109375" style="129" hidden="1" customWidth="1"/>
    <col min="16" max="16" width="8.7109375" hidden="1" customWidth="1"/>
    <col min="17" max="17" width="3.140625" style="248" customWidth="1"/>
    <col min="18" max="18" width="9.140625" style="149" hidden="1" customWidth="1"/>
    <col min="19" max="19" width="5.7109375" style="149" customWidth="1"/>
    <col min="20" max="20" width="6.140625" style="149" hidden="1" customWidth="1"/>
    <col min="21" max="21" width="6.7109375" style="2" customWidth="1"/>
    <col min="22" max="22" width="5.7109375" style="253" hidden="1" customWidth="1"/>
    <col min="23" max="23" width="5.7109375" style="2" customWidth="1"/>
    <col min="24" max="24" width="6.140625" style="2" hidden="1" customWidth="1"/>
    <col min="25" max="25" width="6.7109375" style="2" customWidth="1"/>
    <col min="26" max="26" width="9" style="2" customWidth="1"/>
    <col min="27" max="27" width="11.42578125" style="157"/>
  </cols>
  <sheetData>
    <row r="1" spans="1:43" s="103" customFormat="1" ht="21" customHeight="1" thickTop="1" x14ac:dyDescent="0.25">
      <c r="A1" s="441" t="str">
        <f>Entete!B2</f>
        <v>CYCLO SAN MARTINOIS</v>
      </c>
      <c r="B1" s="441"/>
      <c r="C1" s="441"/>
      <c r="D1" s="441"/>
      <c r="E1" s="441"/>
      <c r="F1" s="441"/>
      <c r="G1" s="309"/>
      <c r="H1" s="309"/>
      <c r="I1" s="309"/>
      <c r="J1" s="309"/>
      <c r="K1" s="309"/>
      <c r="M1" s="432" t="s">
        <v>1445</v>
      </c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4"/>
      <c r="AA1" s="438" t="s">
        <v>1446</v>
      </c>
      <c r="AB1" s="439"/>
      <c r="AC1" s="440"/>
    </row>
    <row r="2" spans="1:43" s="103" customFormat="1" ht="21" customHeight="1" thickBot="1" x14ac:dyDescent="0.3">
      <c r="A2" s="441"/>
      <c r="B2" s="441"/>
      <c r="C2" s="441"/>
      <c r="D2" s="441"/>
      <c r="E2" s="441"/>
      <c r="F2" s="441"/>
      <c r="G2" s="309"/>
      <c r="H2" s="309"/>
      <c r="I2" s="309"/>
      <c r="J2" s="309"/>
      <c r="K2" s="309"/>
      <c r="M2" s="444" t="e">
        <f>FSGT3_Inscr!O3/(AA3+AB3/60+AC3/36000)</f>
        <v>#DIV/0!</v>
      </c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6"/>
      <c r="AA2" s="294" t="s">
        <v>1344</v>
      </c>
      <c r="AB2" s="295" t="s">
        <v>1345</v>
      </c>
      <c r="AC2" s="296" t="s">
        <v>1346</v>
      </c>
    </row>
    <row r="3" spans="1:43" s="103" customFormat="1" ht="21" customHeight="1" thickTop="1" thickBot="1" x14ac:dyDescent="0.3">
      <c r="B3" s="232"/>
      <c r="C3" s="143"/>
      <c r="D3" s="447" t="str">
        <f>Entete!B4</f>
        <v>TOUTENANT - GENERAL</v>
      </c>
      <c r="E3" s="448"/>
      <c r="F3" s="230" t="str">
        <f>Entete!B6</f>
        <v>23 JUIN 2013</v>
      </c>
      <c r="M3" s="450" t="s">
        <v>1350</v>
      </c>
      <c r="N3" s="425" t="s">
        <v>50</v>
      </c>
      <c r="O3" s="254">
        <f>IF(N3="x",1,0)</f>
        <v>1</v>
      </c>
      <c r="Q3" s="229">
        <f>IF(N3="x",1,0)</f>
        <v>1</v>
      </c>
      <c r="R3" s="464" t="s">
        <v>1353</v>
      </c>
      <c r="S3" s="465"/>
      <c r="T3" s="465"/>
      <c r="U3" s="465"/>
      <c r="V3" s="465"/>
      <c r="W3" s="421"/>
      <c r="X3" s="244"/>
      <c r="Y3" s="425"/>
      <c r="Z3" s="254">
        <f>IF(Y3="x",1,0)</f>
        <v>0</v>
      </c>
      <c r="AA3" s="297"/>
      <c r="AB3" s="298"/>
      <c r="AC3" s="299"/>
    </row>
    <row r="4" spans="1:43" s="103" customFormat="1" ht="7.5" customHeight="1" thickTop="1" x14ac:dyDescent="0.45">
      <c r="B4" s="232"/>
      <c r="M4" s="451"/>
      <c r="N4" s="426"/>
      <c r="O4" s="249"/>
      <c r="Q4" s="246"/>
      <c r="R4" s="466"/>
      <c r="S4" s="467"/>
      <c r="T4" s="467"/>
      <c r="U4" s="467"/>
      <c r="V4" s="467"/>
      <c r="W4" s="423"/>
      <c r="X4" s="245"/>
      <c r="Y4" s="426"/>
    </row>
    <row r="5" spans="1:43" s="128" customFormat="1" ht="15" customHeight="1" x14ac:dyDescent="0.25">
      <c r="A5" s="442" t="s">
        <v>514</v>
      </c>
      <c r="B5" s="233"/>
      <c r="C5" s="408" t="s">
        <v>507</v>
      </c>
      <c r="D5" s="387" t="s">
        <v>295</v>
      </c>
      <c r="E5" s="389" t="s">
        <v>8</v>
      </c>
      <c r="F5" s="391" t="s">
        <v>0</v>
      </c>
      <c r="G5" s="393" t="s">
        <v>9</v>
      </c>
      <c r="H5" s="395" t="s">
        <v>513</v>
      </c>
      <c r="I5" s="396"/>
      <c r="J5" s="396"/>
      <c r="K5" s="397"/>
      <c r="L5" s="86"/>
      <c r="M5" s="416" t="s">
        <v>1337</v>
      </c>
      <c r="N5" s="449"/>
      <c r="O5" s="238"/>
      <c r="Q5" s="247"/>
      <c r="R5" s="416" t="s">
        <v>1351</v>
      </c>
      <c r="S5" s="413"/>
      <c r="T5" s="241"/>
      <c r="U5" s="452" t="s">
        <v>1337</v>
      </c>
      <c r="V5" s="454" t="s">
        <v>1352</v>
      </c>
      <c r="W5" s="455"/>
      <c r="X5" s="241"/>
      <c r="Y5" s="449" t="s">
        <v>1337</v>
      </c>
      <c r="Z5" s="187"/>
      <c r="AA5" s="86"/>
      <c r="AB5" s="87"/>
      <c r="AC5" s="87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8"/>
      <c r="AO5" s="91"/>
      <c r="AP5" s="89"/>
      <c r="AQ5" s="90"/>
    </row>
    <row r="6" spans="1:43" s="128" customFormat="1" ht="17.25" customHeight="1" x14ac:dyDescent="0.25">
      <c r="A6" s="443"/>
      <c r="B6" s="234"/>
      <c r="C6" s="409"/>
      <c r="D6" s="388"/>
      <c r="E6" s="390"/>
      <c r="F6" s="392"/>
      <c r="G6" s="394"/>
      <c r="H6" s="398"/>
      <c r="I6" s="399"/>
      <c r="J6" s="399"/>
      <c r="K6" s="400"/>
      <c r="L6" s="127"/>
      <c r="M6" s="416"/>
      <c r="N6" s="449"/>
      <c r="O6" s="238"/>
      <c r="Q6" s="247"/>
      <c r="R6" s="416"/>
      <c r="S6" s="413"/>
      <c r="T6" s="241"/>
      <c r="U6" s="453"/>
      <c r="V6" s="456"/>
      <c r="W6" s="457"/>
      <c r="X6" s="241"/>
      <c r="Y6" s="449"/>
      <c r="Z6" s="187"/>
      <c r="AA6" s="84"/>
      <c r="AB6" s="85"/>
      <c r="AC6" s="85"/>
      <c r="AD6" s="93"/>
      <c r="AE6" s="85"/>
      <c r="AF6" s="85"/>
      <c r="AG6" s="85"/>
      <c r="AH6" s="85"/>
      <c r="AI6" s="85"/>
      <c r="AJ6" s="85"/>
      <c r="AK6" s="85"/>
      <c r="AL6" s="85"/>
      <c r="AM6" s="85"/>
      <c r="AN6" s="88"/>
      <c r="AO6" s="91"/>
      <c r="AP6" s="89"/>
      <c r="AQ6" s="90"/>
    </row>
    <row r="7" spans="1:43" ht="15" customHeight="1" x14ac:dyDescent="0.25">
      <c r="A7" s="256">
        <v>1</v>
      </c>
      <c r="B7" s="256">
        <f t="shared" ref="B7:B56" si="0">IF(A7="A",0,IF(A7="NC",2,1))</f>
        <v>1</v>
      </c>
      <c r="C7" s="120"/>
      <c r="D7" s="121" t="e">
        <f>IF(ISERROR(VLOOKUP(C7,FSGT3_Inscr!$B$7:$K$31,2,FALSE))=TRUE,VLOOKUP(C7,FSGT4_Inscr!$B$7:$K$55,2,FALSE),(VLOOKUP(C7,FSGT3_Inscr!$B$7:$K$31,2,FALSE)))</f>
        <v>#N/A</v>
      </c>
      <c r="E7" s="121" t="e">
        <f>IF(ISERROR(VLOOKUP(C7,FSGT3_Inscr!$B$7:$K$31,3,FALSE))=TRUE,VLOOKUP(C7,FSGT4_Inscr!$B$7:$K$55,3,FALSE),(VLOOKUP(C7,FSGT3_Inscr!$B$7:$K$31,3,FALSE)))</f>
        <v>#N/A</v>
      </c>
      <c r="F7" s="121" t="e">
        <f>IF(ISERROR(VLOOKUP(C7,FSGT3_Inscr!$B$7:$K$31,4,FALSE))=TRUE,VLOOKUP(C7,FSGT4_Inscr!$B$7:$K$55,4,FALSE),(VLOOKUP(C7,FSGT3_Inscr!$B$7:$K$31,4,FALSE)))</f>
        <v>#N/A</v>
      </c>
      <c r="G7" s="121" t="e">
        <f>IF(ISERROR(VLOOKUP(C7,FSGT3_Inscr!$B$7:$K$31,5,FALSE))=TRUE,VLOOKUP(C7,FSGT4_Inscr!$B$7:$K$55,5,FALSE),(VLOOKUP(C7,FSGT3_Inscr!$B$7:$K$31,5,FALSE)))</f>
        <v>#N/A</v>
      </c>
      <c r="H7" s="121" t="e">
        <f>IF(ISERROR(VLOOKUP(C7,FSGT3_Inscr!$B$7:$K$31,6,FALSE))=TRUE,VLOOKUP(C7,FSGT4_Inscr!$B$7:$K$55,6,FALSE),(VLOOKUP(C7,FSGT3_Inscr!$B$7:$K$31,6,FALSE)))</f>
        <v>#N/A</v>
      </c>
      <c r="I7" s="121" t="e">
        <f>IF(ISERROR(VLOOKUP(C7,FSGT3_Inscr!$B$7:$K$31,7,FALSE))=TRUE,VLOOKUP(C7,FSGT4_Inscr!$B$7:$K$55,7,FALSE),(VLOOKUP(C7,FSGT3_Inscr!$B$7:$K$31,7,FALSE)))</f>
        <v>#N/A</v>
      </c>
      <c r="J7" s="121" t="e">
        <f>IF(ISERROR(VLOOKUP(C7,FSGT3_Inscr!$B$7:$K$31,8,FALSE))=TRUE,VLOOKUP(C7,FSGT4_Inscr!$B$7:$K$55,8,FALSE),(VLOOKUP(C7,FSGT3_Inscr!$B$7:$K$31,8,FALSE)))</f>
        <v>#N/A</v>
      </c>
      <c r="K7" s="121" t="e">
        <f>IF(ISERROR(VLOOKUP(C7,FSGT3_Inscr!$B$7:$K$31,9,FALSE))=TRUE,VLOOKUP(C7,FSGT4_Inscr!$B$7:$K$55,9,FALSE),(VLOOKUP(C7,FSGT3_Inscr!$B$7:$K$31,9,FALSE)))</f>
        <v>#N/A</v>
      </c>
      <c r="M7" s="458" t="e">
        <f t="shared" ref="M7:M38" si="1">IF(AND(O7&lt;0,I7&gt;=3),0,O7)/$O$3</f>
        <v>#N/A</v>
      </c>
      <c r="N7" s="459"/>
      <c r="O7" s="251" t="e">
        <f>IF(I7&gt;=3,100,0)</f>
        <v>#N/A</v>
      </c>
      <c r="Q7" s="250"/>
      <c r="R7" s="278" t="e">
        <f>IF(AND(I7=3,$Z$3=1),1,0)</f>
        <v>#N/A</v>
      </c>
      <c r="S7" s="315" t="e">
        <f>R7/R7</f>
        <v>#N/A</v>
      </c>
      <c r="T7" s="316" t="e">
        <f>IF(B7=1,(R7*(100-(4*S7)+4)),IF(B7=2,U6,0))</f>
        <v>#N/A</v>
      </c>
      <c r="U7" s="317" t="e">
        <f>IF(T7&lt;0,0,T7)/$Z$3</f>
        <v>#N/A</v>
      </c>
      <c r="V7" s="318" t="e">
        <f>IF(AND(I7=4,$Z$3=1),1,0)</f>
        <v>#N/A</v>
      </c>
      <c r="W7" s="319" t="e">
        <f>V7/V7</f>
        <v>#N/A</v>
      </c>
      <c r="X7" s="316" t="e">
        <f>IF(B7=1,(V7*(50-(2*W7)+2)),IF(B7=2,X6,0))</f>
        <v>#N/A</v>
      </c>
      <c r="Y7" s="320" t="e">
        <f>IF(X7&lt;0,0,X7)/$Z$3</f>
        <v>#N/A</v>
      </c>
      <c r="Z7" s="133"/>
    </row>
    <row r="8" spans="1:43" ht="15" customHeight="1" x14ac:dyDescent="0.25">
      <c r="A8" s="121">
        <v>2</v>
      </c>
      <c r="B8" s="122">
        <f t="shared" si="0"/>
        <v>1</v>
      </c>
      <c r="C8" s="123"/>
      <c r="D8" s="121" t="e">
        <f>IF(ISERROR(VLOOKUP(C8,FSGT3_Inscr!$B$7:$K$31,2,FALSE))=TRUE,VLOOKUP(C8,FSGT4_Inscr!$B$7:$K$55,2,FALSE),(VLOOKUP(C8,FSGT3_Inscr!$B$7:$K$31,2,FALSE)))</f>
        <v>#N/A</v>
      </c>
      <c r="E8" s="121" t="e">
        <f>IF(ISERROR(VLOOKUP(C8,FSGT3_Inscr!$B$7:$K$31,3,FALSE))=TRUE,VLOOKUP(C8,FSGT4_Inscr!$B$7:$K$55,3,FALSE),(VLOOKUP(C8,FSGT3_Inscr!$B$7:$K$31,3,FALSE)))</f>
        <v>#N/A</v>
      </c>
      <c r="F8" s="121" t="e">
        <f>IF(ISERROR(VLOOKUP(C8,FSGT3_Inscr!$B$7:$K$31,4,FALSE))=TRUE,VLOOKUP(C8,FSGT4_Inscr!$B$7:$K$55,4,FALSE),(VLOOKUP(C8,FSGT3_Inscr!$B$7:$K$31,4,FALSE)))</f>
        <v>#N/A</v>
      </c>
      <c r="G8" s="121" t="e">
        <f>IF(ISERROR(VLOOKUP(C8,FSGT3_Inscr!$B$7:$K$31,5,FALSE))=TRUE,VLOOKUP(C8,FSGT4_Inscr!$B$7:$K$55,5,FALSE),(VLOOKUP(C8,FSGT3_Inscr!$B$7:$K$31,5,FALSE)))</f>
        <v>#N/A</v>
      </c>
      <c r="H8" s="121" t="e">
        <f>IF(ISERROR(VLOOKUP(C8,FSGT3_Inscr!$B$7:$K$31,6,FALSE))=TRUE,VLOOKUP(C8,FSGT4_Inscr!$B$7:$K$55,6,FALSE),(VLOOKUP(C8,FSGT3_Inscr!$B$7:$K$31,6,FALSE)))</f>
        <v>#N/A</v>
      </c>
      <c r="I8" s="121" t="e">
        <f>IF(ISERROR(VLOOKUP(C8,FSGT3_Inscr!$B$7:$K$31,7,FALSE))=TRUE,VLOOKUP(C8,FSGT4_Inscr!$B$7:$K$55,7,FALSE),(VLOOKUP(C8,FSGT3_Inscr!$B$7:$K$31,7,FALSE)))</f>
        <v>#N/A</v>
      </c>
      <c r="J8" s="121" t="e">
        <f>IF(ISERROR(VLOOKUP(C8,FSGT3_Inscr!$B$7:$K$31,8,FALSE))=TRUE,VLOOKUP(C8,FSGT4_Inscr!$B$7:$K$55,8,FALSE),(VLOOKUP(C8,FSGT3_Inscr!$B$7:$K$31,8,FALSE)))</f>
        <v>#N/A</v>
      </c>
      <c r="K8" s="121" t="e">
        <f>IF(ISERROR(VLOOKUP(C8,FSGT3_Inscr!$B$7:$K$31,9,FALSE))=TRUE,VLOOKUP(C8,FSGT4_Inscr!$B$7:$K$55,9,FALSE),(VLOOKUP(C8,FSGT3_Inscr!$B$7:$K$31,9,FALSE)))</f>
        <v>#N/A</v>
      </c>
      <c r="M8" s="460" t="e">
        <f t="shared" si="1"/>
        <v>#N/A</v>
      </c>
      <c r="N8" s="461"/>
      <c r="O8" s="251" t="e">
        <f t="shared" ref="O8:O39" si="2">IF(B8=1,(O7-4),IF(B8=2,O7,0))</f>
        <v>#N/A</v>
      </c>
      <c r="Q8" s="250"/>
      <c r="R8" s="278" t="e">
        <f t="shared" ref="R8:R56" si="3">IF(AND(I8=3,$Z$3=1),1,0)</f>
        <v>#N/A</v>
      </c>
      <c r="S8" s="311" t="e">
        <f>(SUM($R$7:R8))/R8</f>
        <v>#N/A</v>
      </c>
      <c r="T8" s="304" t="e">
        <f t="shared" ref="T8:T56" si="4">IF(B8=1,(R8*(100-(4*S8)+4)),IF(B8=2,U7,0))</f>
        <v>#N/A</v>
      </c>
      <c r="U8" s="312" t="e">
        <f t="shared" ref="U8:U56" si="5">IF(T8&lt;0,0,T8)/$Z$3</f>
        <v>#N/A</v>
      </c>
      <c r="V8" s="313" t="e">
        <f t="shared" ref="V8:V56" si="6">IF(AND(I8=4,$Z$3=1),1,0)</f>
        <v>#N/A</v>
      </c>
      <c r="W8" s="311" t="e">
        <f>(SUM($V$7:V8))/V8</f>
        <v>#N/A</v>
      </c>
      <c r="X8" s="304" t="e">
        <f>IF(B8=1,(V8*(50-(2*W8)+2)),IF(B8=2,X7,0))</f>
        <v>#N/A</v>
      </c>
      <c r="Y8" s="314" t="e">
        <f t="shared" ref="Y8:Y56" si="7">IF(X8&lt;0,0,X8)/$Z$3</f>
        <v>#N/A</v>
      </c>
      <c r="Z8" s="133"/>
    </row>
    <row r="9" spans="1:43" ht="15" customHeight="1" x14ac:dyDescent="0.25">
      <c r="A9" s="121">
        <v>3</v>
      </c>
      <c r="B9" s="122">
        <f t="shared" si="0"/>
        <v>1</v>
      </c>
      <c r="C9" s="123"/>
      <c r="D9" s="121" t="e">
        <f>IF(ISERROR(VLOOKUP(C9,FSGT3_Inscr!$B$7:$K$31,2,FALSE))=TRUE,VLOOKUP(C9,FSGT4_Inscr!$B$7:$K$55,2,FALSE),(VLOOKUP(C9,FSGT3_Inscr!$B$7:$K$31,2,FALSE)))</f>
        <v>#N/A</v>
      </c>
      <c r="E9" s="121" t="e">
        <f>IF(ISERROR(VLOOKUP(C9,FSGT3_Inscr!$B$7:$K$31,3,FALSE))=TRUE,VLOOKUP(C9,FSGT4_Inscr!$B$7:$K$55,3,FALSE),(VLOOKUP(C9,FSGT3_Inscr!$B$7:$K$31,3,FALSE)))</f>
        <v>#N/A</v>
      </c>
      <c r="F9" s="121" t="e">
        <f>IF(ISERROR(VLOOKUP(C9,FSGT3_Inscr!$B$7:$K$31,4,FALSE))=TRUE,VLOOKUP(C9,FSGT4_Inscr!$B$7:$K$55,4,FALSE),(VLOOKUP(C9,FSGT3_Inscr!$B$7:$K$31,4,FALSE)))</f>
        <v>#N/A</v>
      </c>
      <c r="G9" s="121" t="e">
        <f>IF(ISERROR(VLOOKUP(C9,FSGT3_Inscr!$B$7:$K$31,5,FALSE))=TRUE,VLOOKUP(C9,FSGT4_Inscr!$B$7:$K$55,5,FALSE),(VLOOKUP(C9,FSGT3_Inscr!$B$7:$K$31,5,FALSE)))</f>
        <v>#N/A</v>
      </c>
      <c r="H9" s="121" t="e">
        <f>IF(ISERROR(VLOOKUP(C9,FSGT3_Inscr!$B$7:$K$31,6,FALSE))=TRUE,VLOOKUP(C9,FSGT4_Inscr!$B$7:$K$55,6,FALSE),(VLOOKUP(C9,FSGT3_Inscr!$B$7:$K$31,6,FALSE)))</f>
        <v>#N/A</v>
      </c>
      <c r="I9" s="121" t="e">
        <f>IF(ISERROR(VLOOKUP(C9,FSGT3_Inscr!$B$7:$K$31,7,FALSE))=TRUE,VLOOKUP(C9,FSGT4_Inscr!$B$7:$K$55,7,FALSE),(VLOOKUP(C9,FSGT3_Inscr!$B$7:$K$31,7,FALSE)))</f>
        <v>#N/A</v>
      </c>
      <c r="J9" s="121" t="e">
        <f>IF(ISERROR(VLOOKUP(C9,FSGT3_Inscr!$B$7:$K$31,8,FALSE))=TRUE,VLOOKUP(C9,FSGT4_Inscr!$B$7:$K$55,8,FALSE),(VLOOKUP(C9,FSGT3_Inscr!$B$7:$K$31,8,FALSE)))</f>
        <v>#N/A</v>
      </c>
      <c r="K9" s="121" t="e">
        <f>IF(ISERROR(VLOOKUP(C9,FSGT3_Inscr!$B$7:$K$31,9,FALSE))=TRUE,VLOOKUP(C9,FSGT4_Inscr!$B$7:$K$55,9,FALSE),(VLOOKUP(C9,FSGT3_Inscr!$B$7:$K$31,9,FALSE)))</f>
        <v>#N/A</v>
      </c>
      <c r="M9" s="460" t="e">
        <f t="shared" si="1"/>
        <v>#N/A</v>
      </c>
      <c r="N9" s="461"/>
      <c r="O9" s="251" t="e">
        <f t="shared" si="2"/>
        <v>#N/A</v>
      </c>
      <c r="Q9" s="250"/>
      <c r="R9" s="278" t="e">
        <f t="shared" si="3"/>
        <v>#N/A</v>
      </c>
      <c r="S9" s="311" t="e">
        <f>(SUM($R$7:R9))/R9</f>
        <v>#N/A</v>
      </c>
      <c r="T9" s="304" t="e">
        <f t="shared" si="4"/>
        <v>#N/A</v>
      </c>
      <c r="U9" s="312" t="e">
        <f t="shared" si="5"/>
        <v>#N/A</v>
      </c>
      <c r="V9" s="313" t="e">
        <f t="shared" si="6"/>
        <v>#N/A</v>
      </c>
      <c r="W9" s="311" t="e">
        <f>(SUM($V$7:V9))/V9</f>
        <v>#N/A</v>
      </c>
      <c r="X9" s="304" t="e">
        <f t="shared" ref="X9:X56" si="8">IF(B9=1,(V9*(50-(2*W9)+2)),IF(B9=2,X8,0))</f>
        <v>#N/A</v>
      </c>
      <c r="Y9" s="314" t="e">
        <f t="shared" si="7"/>
        <v>#N/A</v>
      </c>
      <c r="Z9" s="133"/>
    </row>
    <row r="10" spans="1:43" ht="15" customHeight="1" x14ac:dyDescent="0.25">
      <c r="A10" s="109">
        <v>4</v>
      </c>
      <c r="B10" s="122">
        <f t="shared" si="0"/>
        <v>1</v>
      </c>
      <c r="C10" s="123"/>
      <c r="D10" s="121" t="e">
        <f>IF(ISERROR(VLOOKUP(C10,FSGT3_Inscr!$B$7:$K$31,2,FALSE))=TRUE,VLOOKUP(C10,FSGT4_Inscr!$B$7:$K$55,2,FALSE),(VLOOKUP(C10,FSGT3_Inscr!$B$7:$K$31,2,FALSE)))</f>
        <v>#N/A</v>
      </c>
      <c r="E10" s="121" t="e">
        <f>IF(ISERROR(VLOOKUP(C10,FSGT3_Inscr!$B$7:$K$31,3,FALSE))=TRUE,VLOOKUP(C10,FSGT4_Inscr!$B$7:$K$55,3,FALSE),(VLOOKUP(C10,FSGT3_Inscr!$B$7:$K$31,3,FALSE)))</f>
        <v>#N/A</v>
      </c>
      <c r="F10" s="121" t="e">
        <f>IF(ISERROR(VLOOKUP(C10,FSGT3_Inscr!$B$7:$K$31,4,FALSE))=TRUE,VLOOKUP(C10,FSGT4_Inscr!$B$7:$K$55,4,FALSE),(VLOOKUP(C10,FSGT3_Inscr!$B$7:$K$31,4,FALSE)))</f>
        <v>#N/A</v>
      </c>
      <c r="G10" s="121" t="e">
        <f>IF(ISERROR(VLOOKUP(C10,FSGT3_Inscr!$B$7:$K$31,5,FALSE))=TRUE,VLOOKUP(C10,FSGT4_Inscr!$B$7:$K$55,5,FALSE),(VLOOKUP(C10,FSGT3_Inscr!$B$7:$K$31,5,FALSE)))</f>
        <v>#N/A</v>
      </c>
      <c r="H10" s="121" t="e">
        <f>IF(ISERROR(VLOOKUP(C10,FSGT3_Inscr!$B$7:$K$31,6,FALSE))=TRUE,VLOOKUP(C10,FSGT4_Inscr!$B$7:$K$55,6,FALSE),(VLOOKUP(C10,FSGT3_Inscr!$B$7:$K$31,6,FALSE)))</f>
        <v>#N/A</v>
      </c>
      <c r="I10" s="121" t="e">
        <f>IF(ISERROR(VLOOKUP(C10,FSGT3_Inscr!$B$7:$K$31,7,FALSE))=TRUE,VLOOKUP(C10,FSGT4_Inscr!$B$7:$K$55,7,FALSE),(VLOOKUP(C10,FSGT3_Inscr!$B$7:$K$31,7,FALSE)))</f>
        <v>#N/A</v>
      </c>
      <c r="J10" s="121" t="e">
        <f>IF(ISERROR(VLOOKUP(C10,FSGT3_Inscr!$B$7:$K$31,8,FALSE))=TRUE,VLOOKUP(C10,FSGT4_Inscr!$B$7:$K$55,8,FALSE),(VLOOKUP(C10,FSGT3_Inscr!$B$7:$K$31,8,FALSE)))</f>
        <v>#N/A</v>
      </c>
      <c r="K10" s="121" t="e">
        <f>IF(ISERROR(VLOOKUP(C10,FSGT3_Inscr!$B$7:$K$31,9,FALSE))=TRUE,VLOOKUP(C10,FSGT4_Inscr!$B$7:$K$55,9,FALSE),(VLOOKUP(C10,FSGT3_Inscr!$B$7:$K$31,9,FALSE)))</f>
        <v>#N/A</v>
      </c>
      <c r="M10" s="460" t="e">
        <f t="shared" si="1"/>
        <v>#N/A</v>
      </c>
      <c r="N10" s="461"/>
      <c r="O10" s="251" t="e">
        <f t="shared" si="2"/>
        <v>#N/A</v>
      </c>
      <c r="Q10" s="250"/>
      <c r="R10" s="278" t="e">
        <f t="shared" si="3"/>
        <v>#N/A</v>
      </c>
      <c r="S10" s="311" t="e">
        <f>(SUM($R$7:R10))/R10</f>
        <v>#N/A</v>
      </c>
      <c r="T10" s="304" t="e">
        <f t="shared" si="4"/>
        <v>#N/A</v>
      </c>
      <c r="U10" s="312" t="e">
        <f t="shared" si="5"/>
        <v>#N/A</v>
      </c>
      <c r="V10" s="313" t="e">
        <f t="shared" si="6"/>
        <v>#N/A</v>
      </c>
      <c r="W10" s="311" t="e">
        <f>(SUM($V$7:V10))/V10</f>
        <v>#N/A</v>
      </c>
      <c r="X10" s="304" t="e">
        <f t="shared" si="8"/>
        <v>#N/A</v>
      </c>
      <c r="Y10" s="314" t="e">
        <f t="shared" si="7"/>
        <v>#N/A</v>
      </c>
      <c r="Z10" s="133"/>
    </row>
    <row r="11" spans="1:43" ht="15" customHeight="1" x14ac:dyDescent="0.25">
      <c r="A11" s="109">
        <v>5</v>
      </c>
      <c r="B11" s="122">
        <f t="shared" si="0"/>
        <v>1</v>
      </c>
      <c r="C11" s="123"/>
      <c r="D11" s="121" t="e">
        <f>IF(ISERROR(VLOOKUP(C11,FSGT3_Inscr!$B$7:$K$31,2,FALSE))=TRUE,VLOOKUP(C11,FSGT4_Inscr!$B$7:$K$55,2,FALSE),(VLOOKUP(C11,FSGT3_Inscr!$B$7:$K$31,2,FALSE)))</f>
        <v>#N/A</v>
      </c>
      <c r="E11" s="121" t="e">
        <f>IF(ISERROR(VLOOKUP(C11,FSGT3_Inscr!$B$7:$K$31,3,FALSE))=TRUE,VLOOKUP(C11,FSGT4_Inscr!$B$7:$K$55,3,FALSE),(VLOOKUP(C11,FSGT3_Inscr!$B$7:$K$31,3,FALSE)))</f>
        <v>#N/A</v>
      </c>
      <c r="F11" s="121" t="e">
        <f>IF(ISERROR(VLOOKUP(C11,FSGT3_Inscr!$B$7:$K$31,4,FALSE))=TRUE,VLOOKUP(C11,FSGT4_Inscr!$B$7:$K$55,4,FALSE),(VLOOKUP(C11,FSGT3_Inscr!$B$7:$K$31,4,FALSE)))</f>
        <v>#N/A</v>
      </c>
      <c r="G11" s="121" t="e">
        <f>IF(ISERROR(VLOOKUP(C11,FSGT3_Inscr!$B$7:$K$31,5,FALSE))=TRUE,VLOOKUP(C11,FSGT4_Inscr!$B$7:$K$55,5,FALSE),(VLOOKUP(C11,FSGT3_Inscr!$B$7:$K$31,5,FALSE)))</f>
        <v>#N/A</v>
      </c>
      <c r="H11" s="121" t="e">
        <f>IF(ISERROR(VLOOKUP(C11,FSGT3_Inscr!$B$7:$K$31,6,FALSE))=TRUE,VLOOKUP(C11,FSGT4_Inscr!$B$7:$K$55,6,FALSE),(VLOOKUP(C11,FSGT3_Inscr!$B$7:$K$31,6,FALSE)))</f>
        <v>#N/A</v>
      </c>
      <c r="I11" s="121" t="e">
        <f>IF(ISERROR(VLOOKUP(C11,FSGT3_Inscr!$B$7:$K$31,7,FALSE))=TRUE,VLOOKUP(C11,FSGT4_Inscr!$B$7:$K$55,7,FALSE),(VLOOKUP(C11,FSGT3_Inscr!$B$7:$K$31,7,FALSE)))</f>
        <v>#N/A</v>
      </c>
      <c r="J11" s="121" t="e">
        <f>IF(ISERROR(VLOOKUP(C11,FSGT3_Inscr!$B$7:$K$31,8,FALSE))=TRUE,VLOOKUP(C11,FSGT4_Inscr!$B$7:$K$55,8,FALSE),(VLOOKUP(C11,FSGT3_Inscr!$B$7:$K$31,8,FALSE)))</f>
        <v>#N/A</v>
      </c>
      <c r="K11" s="121" t="e">
        <f>IF(ISERROR(VLOOKUP(C11,FSGT3_Inscr!$B$7:$K$31,9,FALSE))=TRUE,VLOOKUP(C11,FSGT4_Inscr!$B$7:$K$55,9,FALSE),(VLOOKUP(C11,FSGT3_Inscr!$B$7:$K$31,9,FALSE)))</f>
        <v>#N/A</v>
      </c>
      <c r="M11" s="460" t="e">
        <f t="shared" si="1"/>
        <v>#N/A</v>
      </c>
      <c r="N11" s="461"/>
      <c r="O11" s="251" t="e">
        <f t="shared" si="2"/>
        <v>#N/A</v>
      </c>
      <c r="Q11" s="250"/>
      <c r="R11" s="278" t="e">
        <f t="shared" si="3"/>
        <v>#N/A</v>
      </c>
      <c r="S11" s="311" t="e">
        <f>(SUM($R$7:R11))/R11</f>
        <v>#N/A</v>
      </c>
      <c r="T11" s="304" t="e">
        <f t="shared" si="4"/>
        <v>#N/A</v>
      </c>
      <c r="U11" s="312" t="e">
        <f t="shared" si="5"/>
        <v>#N/A</v>
      </c>
      <c r="V11" s="313" t="e">
        <f t="shared" si="6"/>
        <v>#N/A</v>
      </c>
      <c r="W11" s="311" t="e">
        <f>(SUM($V$7:V11))/V11</f>
        <v>#N/A</v>
      </c>
      <c r="X11" s="304" t="e">
        <f t="shared" si="8"/>
        <v>#N/A</v>
      </c>
      <c r="Y11" s="314" t="e">
        <f t="shared" si="7"/>
        <v>#N/A</v>
      </c>
      <c r="Z11" s="133"/>
    </row>
    <row r="12" spans="1:43" ht="15" customHeight="1" x14ac:dyDescent="0.25">
      <c r="A12" s="109">
        <v>6</v>
      </c>
      <c r="B12" s="122">
        <f t="shared" si="0"/>
        <v>1</v>
      </c>
      <c r="C12" s="123"/>
      <c r="D12" s="121" t="e">
        <f>IF(ISERROR(VLOOKUP(C12,FSGT3_Inscr!$B$7:$K$31,2,FALSE))=TRUE,VLOOKUP(C12,FSGT4_Inscr!$B$7:$K$55,2,FALSE),(VLOOKUP(C12,FSGT3_Inscr!$B$7:$K$31,2,FALSE)))</f>
        <v>#N/A</v>
      </c>
      <c r="E12" s="121" t="e">
        <f>IF(ISERROR(VLOOKUP(C12,FSGT3_Inscr!$B$7:$K$31,3,FALSE))=TRUE,VLOOKUP(C12,FSGT4_Inscr!$B$7:$K$55,3,FALSE),(VLOOKUP(C12,FSGT3_Inscr!$B$7:$K$31,3,FALSE)))</f>
        <v>#N/A</v>
      </c>
      <c r="F12" s="121" t="e">
        <f>IF(ISERROR(VLOOKUP(C12,FSGT3_Inscr!$B$7:$K$31,4,FALSE))=TRUE,VLOOKUP(C12,FSGT4_Inscr!$B$7:$K$55,4,FALSE),(VLOOKUP(C12,FSGT3_Inscr!$B$7:$K$31,4,FALSE)))</f>
        <v>#N/A</v>
      </c>
      <c r="G12" s="121" t="e">
        <f>IF(ISERROR(VLOOKUP(C12,FSGT3_Inscr!$B$7:$K$31,5,FALSE))=TRUE,VLOOKUP(C12,FSGT4_Inscr!$B$7:$K$55,5,FALSE),(VLOOKUP(C12,FSGT3_Inscr!$B$7:$K$31,5,FALSE)))</f>
        <v>#N/A</v>
      </c>
      <c r="H12" s="121" t="e">
        <f>IF(ISERROR(VLOOKUP(C12,FSGT3_Inscr!$B$7:$K$31,6,FALSE))=TRUE,VLOOKUP(C12,FSGT4_Inscr!$B$7:$K$55,6,FALSE),(VLOOKUP(C12,FSGT3_Inscr!$B$7:$K$31,6,FALSE)))</f>
        <v>#N/A</v>
      </c>
      <c r="I12" s="121" t="e">
        <f>IF(ISERROR(VLOOKUP(C12,FSGT3_Inscr!$B$7:$K$31,7,FALSE))=TRUE,VLOOKUP(C12,FSGT4_Inscr!$B$7:$K$55,7,FALSE),(VLOOKUP(C12,FSGT3_Inscr!$B$7:$K$31,7,FALSE)))</f>
        <v>#N/A</v>
      </c>
      <c r="J12" s="121" t="e">
        <f>IF(ISERROR(VLOOKUP(C12,FSGT3_Inscr!$B$7:$K$31,8,FALSE))=TRUE,VLOOKUP(C12,FSGT4_Inscr!$B$7:$K$55,8,FALSE),(VLOOKUP(C12,FSGT3_Inscr!$B$7:$K$31,8,FALSE)))</f>
        <v>#N/A</v>
      </c>
      <c r="K12" s="121" t="e">
        <f>IF(ISERROR(VLOOKUP(C12,FSGT3_Inscr!$B$7:$K$31,9,FALSE))=TRUE,VLOOKUP(C12,FSGT4_Inscr!$B$7:$K$55,9,FALSE),(VLOOKUP(C12,FSGT3_Inscr!$B$7:$K$31,9,FALSE)))</f>
        <v>#N/A</v>
      </c>
      <c r="M12" s="460" t="e">
        <f t="shared" si="1"/>
        <v>#N/A</v>
      </c>
      <c r="N12" s="461"/>
      <c r="O12" s="251" t="e">
        <f t="shared" si="2"/>
        <v>#N/A</v>
      </c>
      <c r="Q12" s="250"/>
      <c r="R12" s="278" t="e">
        <f t="shared" si="3"/>
        <v>#N/A</v>
      </c>
      <c r="S12" s="311" t="e">
        <f>(SUM($R$7:R12))/R12</f>
        <v>#N/A</v>
      </c>
      <c r="T12" s="304" t="e">
        <f t="shared" si="4"/>
        <v>#N/A</v>
      </c>
      <c r="U12" s="312" t="e">
        <f t="shared" si="5"/>
        <v>#N/A</v>
      </c>
      <c r="V12" s="313" t="e">
        <f t="shared" si="6"/>
        <v>#N/A</v>
      </c>
      <c r="W12" s="311" t="e">
        <f>(SUM($V$7:V12))/V12</f>
        <v>#N/A</v>
      </c>
      <c r="X12" s="304" t="e">
        <f t="shared" si="8"/>
        <v>#N/A</v>
      </c>
      <c r="Y12" s="314" t="e">
        <f t="shared" si="7"/>
        <v>#N/A</v>
      </c>
      <c r="Z12" s="133"/>
    </row>
    <row r="13" spans="1:43" ht="15" customHeight="1" x14ac:dyDescent="0.25">
      <c r="A13" s="109">
        <v>7</v>
      </c>
      <c r="B13" s="122">
        <f t="shared" si="0"/>
        <v>1</v>
      </c>
      <c r="C13" s="123"/>
      <c r="D13" s="121" t="e">
        <f>IF(ISERROR(VLOOKUP(C13,FSGT3_Inscr!$B$7:$K$31,2,FALSE))=TRUE,VLOOKUP(C13,FSGT4_Inscr!$B$7:$K$55,2,FALSE),(VLOOKUP(C13,FSGT3_Inscr!$B$7:$K$31,2,FALSE)))</f>
        <v>#N/A</v>
      </c>
      <c r="E13" s="121" t="e">
        <f>IF(ISERROR(VLOOKUP(C13,FSGT3_Inscr!$B$7:$K$31,3,FALSE))=TRUE,VLOOKUP(C13,FSGT4_Inscr!$B$7:$K$55,3,FALSE),(VLOOKUP(C13,FSGT3_Inscr!$B$7:$K$31,3,FALSE)))</f>
        <v>#N/A</v>
      </c>
      <c r="F13" s="121" t="e">
        <f>IF(ISERROR(VLOOKUP(C13,FSGT3_Inscr!$B$7:$K$31,4,FALSE))=TRUE,VLOOKUP(C13,FSGT4_Inscr!$B$7:$K$55,4,FALSE),(VLOOKUP(C13,FSGT3_Inscr!$B$7:$K$31,4,FALSE)))</f>
        <v>#N/A</v>
      </c>
      <c r="G13" s="121" t="e">
        <f>IF(ISERROR(VLOOKUP(C13,FSGT3_Inscr!$B$7:$K$31,5,FALSE))=TRUE,VLOOKUP(C13,FSGT4_Inscr!$B$7:$K$55,5,FALSE),(VLOOKUP(C13,FSGT3_Inscr!$B$7:$K$31,5,FALSE)))</f>
        <v>#N/A</v>
      </c>
      <c r="H13" s="121" t="e">
        <f>IF(ISERROR(VLOOKUP(C13,FSGT3_Inscr!$B$7:$K$31,6,FALSE))=TRUE,VLOOKUP(C13,FSGT4_Inscr!$B$7:$K$55,6,FALSE),(VLOOKUP(C13,FSGT3_Inscr!$B$7:$K$31,6,FALSE)))</f>
        <v>#N/A</v>
      </c>
      <c r="I13" s="121" t="e">
        <f>IF(ISERROR(VLOOKUP(C13,FSGT3_Inscr!$B$7:$K$31,7,FALSE))=TRUE,VLOOKUP(C13,FSGT4_Inscr!$B$7:$K$55,7,FALSE),(VLOOKUP(C13,FSGT3_Inscr!$B$7:$K$31,7,FALSE)))</f>
        <v>#N/A</v>
      </c>
      <c r="J13" s="121" t="e">
        <f>IF(ISERROR(VLOOKUP(C13,FSGT3_Inscr!$B$7:$K$31,8,FALSE))=TRUE,VLOOKUP(C13,FSGT4_Inscr!$B$7:$K$55,8,FALSE),(VLOOKUP(C13,FSGT3_Inscr!$B$7:$K$31,8,FALSE)))</f>
        <v>#N/A</v>
      </c>
      <c r="K13" s="121" t="e">
        <f>IF(ISERROR(VLOOKUP(C13,FSGT3_Inscr!$B$7:$K$31,9,FALSE))=TRUE,VLOOKUP(C13,FSGT4_Inscr!$B$7:$K$55,9,FALSE),(VLOOKUP(C13,FSGT3_Inscr!$B$7:$K$31,9,FALSE)))</f>
        <v>#N/A</v>
      </c>
      <c r="M13" s="460" t="e">
        <f t="shared" si="1"/>
        <v>#N/A</v>
      </c>
      <c r="N13" s="461"/>
      <c r="O13" s="251" t="e">
        <f t="shared" si="2"/>
        <v>#N/A</v>
      </c>
      <c r="Q13" s="250"/>
      <c r="R13" s="278" t="e">
        <f t="shared" si="3"/>
        <v>#N/A</v>
      </c>
      <c r="S13" s="311" t="e">
        <f>(SUM($R$7:R13))/R13</f>
        <v>#N/A</v>
      </c>
      <c r="T13" s="304" t="e">
        <f t="shared" si="4"/>
        <v>#N/A</v>
      </c>
      <c r="U13" s="312" t="e">
        <f t="shared" si="5"/>
        <v>#N/A</v>
      </c>
      <c r="V13" s="313" t="e">
        <f t="shared" si="6"/>
        <v>#N/A</v>
      </c>
      <c r="W13" s="311" t="e">
        <f>(SUM($V$7:V13))/V13</f>
        <v>#N/A</v>
      </c>
      <c r="X13" s="304" t="e">
        <f t="shared" si="8"/>
        <v>#N/A</v>
      </c>
      <c r="Y13" s="314" t="e">
        <f t="shared" si="7"/>
        <v>#N/A</v>
      </c>
      <c r="Z13" s="133"/>
    </row>
    <row r="14" spans="1:43" ht="15" customHeight="1" x14ac:dyDescent="0.25">
      <c r="A14" s="109">
        <v>8</v>
      </c>
      <c r="B14" s="122">
        <f t="shared" si="0"/>
        <v>1</v>
      </c>
      <c r="C14" s="123"/>
      <c r="D14" s="121" t="e">
        <f>IF(ISERROR(VLOOKUP(C14,FSGT3_Inscr!$B$7:$K$31,2,FALSE))=TRUE,VLOOKUP(C14,FSGT4_Inscr!$B$7:$K$55,2,FALSE),(VLOOKUP(C14,FSGT3_Inscr!$B$7:$K$31,2,FALSE)))</f>
        <v>#N/A</v>
      </c>
      <c r="E14" s="121" t="e">
        <f>IF(ISERROR(VLOOKUP(C14,FSGT3_Inscr!$B$7:$K$31,3,FALSE))=TRUE,VLOOKUP(C14,FSGT4_Inscr!$B$7:$K$55,3,FALSE),(VLOOKUP(C14,FSGT3_Inscr!$B$7:$K$31,3,FALSE)))</f>
        <v>#N/A</v>
      </c>
      <c r="F14" s="121" t="e">
        <f>IF(ISERROR(VLOOKUP(C14,FSGT3_Inscr!$B$7:$K$31,4,FALSE))=TRUE,VLOOKUP(C14,FSGT4_Inscr!$B$7:$K$55,4,FALSE),(VLOOKUP(C14,FSGT3_Inscr!$B$7:$K$31,4,FALSE)))</f>
        <v>#N/A</v>
      </c>
      <c r="G14" s="121" t="e">
        <f>IF(ISERROR(VLOOKUP(C14,FSGT3_Inscr!$B$7:$K$31,5,FALSE))=TRUE,VLOOKUP(C14,FSGT4_Inscr!$B$7:$K$55,5,FALSE),(VLOOKUP(C14,FSGT3_Inscr!$B$7:$K$31,5,FALSE)))</f>
        <v>#N/A</v>
      </c>
      <c r="H14" s="121" t="e">
        <f>IF(ISERROR(VLOOKUP(C14,FSGT3_Inscr!$B$7:$K$31,6,FALSE))=TRUE,VLOOKUP(C14,FSGT4_Inscr!$B$7:$K$55,6,FALSE),(VLOOKUP(C14,FSGT3_Inscr!$B$7:$K$31,6,FALSE)))</f>
        <v>#N/A</v>
      </c>
      <c r="I14" s="121" t="e">
        <f>IF(ISERROR(VLOOKUP(C14,FSGT3_Inscr!$B$7:$K$31,7,FALSE))=TRUE,VLOOKUP(C14,FSGT4_Inscr!$B$7:$K$55,7,FALSE),(VLOOKUP(C14,FSGT3_Inscr!$B$7:$K$31,7,FALSE)))</f>
        <v>#N/A</v>
      </c>
      <c r="J14" s="121" t="e">
        <f>IF(ISERROR(VLOOKUP(C14,FSGT3_Inscr!$B$7:$K$31,8,FALSE))=TRUE,VLOOKUP(C14,FSGT4_Inscr!$B$7:$K$55,8,FALSE),(VLOOKUP(C14,FSGT3_Inscr!$B$7:$K$31,8,FALSE)))</f>
        <v>#N/A</v>
      </c>
      <c r="K14" s="121" t="e">
        <f>IF(ISERROR(VLOOKUP(C14,FSGT3_Inscr!$B$7:$K$31,9,FALSE))=TRUE,VLOOKUP(C14,FSGT4_Inscr!$B$7:$K$55,9,FALSE),(VLOOKUP(C14,FSGT3_Inscr!$B$7:$K$31,9,FALSE)))</f>
        <v>#N/A</v>
      </c>
      <c r="M14" s="460" t="e">
        <f t="shared" si="1"/>
        <v>#N/A</v>
      </c>
      <c r="N14" s="461"/>
      <c r="O14" s="251" t="e">
        <f t="shared" si="2"/>
        <v>#N/A</v>
      </c>
      <c r="Q14" s="250"/>
      <c r="R14" s="278" t="e">
        <f t="shared" si="3"/>
        <v>#N/A</v>
      </c>
      <c r="S14" s="311" t="e">
        <f>(SUM($R$7:R14))/R14</f>
        <v>#N/A</v>
      </c>
      <c r="T14" s="304" t="e">
        <f t="shared" si="4"/>
        <v>#N/A</v>
      </c>
      <c r="U14" s="312" t="e">
        <f t="shared" si="5"/>
        <v>#N/A</v>
      </c>
      <c r="V14" s="313" t="e">
        <f t="shared" si="6"/>
        <v>#N/A</v>
      </c>
      <c r="W14" s="311" t="e">
        <f>(SUM($V$7:V14))/V14</f>
        <v>#N/A</v>
      </c>
      <c r="X14" s="304" t="e">
        <f t="shared" si="8"/>
        <v>#N/A</v>
      </c>
      <c r="Y14" s="314" t="e">
        <f t="shared" si="7"/>
        <v>#N/A</v>
      </c>
      <c r="Z14" s="133"/>
    </row>
    <row r="15" spans="1:43" ht="15" customHeight="1" x14ac:dyDescent="0.25">
      <c r="A15" s="121">
        <v>9</v>
      </c>
      <c r="B15" s="122">
        <f t="shared" si="0"/>
        <v>1</v>
      </c>
      <c r="C15" s="123"/>
      <c r="D15" s="121" t="e">
        <f>IF(ISERROR(VLOOKUP(C15,FSGT3_Inscr!$B$7:$K$31,2,FALSE))=TRUE,VLOOKUP(C15,FSGT4_Inscr!$B$7:$K$55,2,FALSE),(VLOOKUP(C15,FSGT3_Inscr!$B$7:$K$31,2,FALSE)))</f>
        <v>#N/A</v>
      </c>
      <c r="E15" s="121" t="e">
        <f>IF(ISERROR(VLOOKUP(C15,FSGT3_Inscr!$B$7:$K$31,3,FALSE))=TRUE,VLOOKUP(C15,FSGT4_Inscr!$B$7:$K$55,3,FALSE),(VLOOKUP(C15,FSGT3_Inscr!$B$7:$K$31,3,FALSE)))</f>
        <v>#N/A</v>
      </c>
      <c r="F15" s="121" t="e">
        <f>IF(ISERROR(VLOOKUP(C15,FSGT3_Inscr!$B$7:$K$31,4,FALSE))=TRUE,VLOOKUP(C15,FSGT4_Inscr!$B$7:$K$55,4,FALSE),(VLOOKUP(C15,FSGT3_Inscr!$B$7:$K$31,4,FALSE)))</f>
        <v>#N/A</v>
      </c>
      <c r="G15" s="121" t="e">
        <f>IF(ISERROR(VLOOKUP(C15,FSGT3_Inscr!$B$7:$K$31,5,FALSE))=TRUE,VLOOKUP(C15,FSGT4_Inscr!$B$7:$K$55,5,FALSE),(VLOOKUP(C15,FSGT3_Inscr!$B$7:$K$31,5,FALSE)))</f>
        <v>#N/A</v>
      </c>
      <c r="H15" s="121" t="e">
        <f>IF(ISERROR(VLOOKUP(C15,FSGT3_Inscr!$B$7:$K$31,6,FALSE))=TRUE,VLOOKUP(C15,FSGT4_Inscr!$B$7:$K$55,6,FALSE),(VLOOKUP(C15,FSGT3_Inscr!$B$7:$K$31,6,FALSE)))</f>
        <v>#N/A</v>
      </c>
      <c r="I15" s="121" t="e">
        <f>IF(ISERROR(VLOOKUP(C15,FSGT3_Inscr!$B$7:$K$31,7,FALSE))=TRUE,VLOOKUP(C15,FSGT4_Inscr!$B$7:$K$55,7,FALSE),(VLOOKUP(C15,FSGT3_Inscr!$B$7:$K$31,7,FALSE)))</f>
        <v>#N/A</v>
      </c>
      <c r="J15" s="121" t="e">
        <f>IF(ISERROR(VLOOKUP(C15,FSGT3_Inscr!$B$7:$K$31,8,FALSE))=TRUE,VLOOKUP(C15,FSGT4_Inscr!$B$7:$K$55,8,FALSE),(VLOOKUP(C15,FSGT3_Inscr!$B$7:$K$31,8,FALSE)))</f>
        <v>#N/A</v>
      </c>
      <c r="K15" s="121" t="e">
        <f>IF(ISERROR(VLOOKUP(C15,FSGT3_Inscr!$B$7:$K$31,9,FALSE))=TRUE,VLOOKUP(C15,FSGT4_Inscr!$B$7:$K$55,9,FALSE),(VLOOKUP(C15,FSGT3_Inscr!$B$7:$K$31,9,FALSE)))</f>
        <v>#N/A</v>
      </c>
      <c r="M15" s="460" t="e">
        <f t="shared" si="1"/>
        <v>#N/A</v>
      </c>
      <c r="N15" s="461"/>
      <c r="O15" s="251" t="e">
        <f t="shared" si="2"/>
        <v>#N/A</v>
      </c>
      <c r="Q15" s="250"/>
      <c r="R15" s="278" t="e">
        <f t="shared" si="3"/>
        <v>#N/A</v>
      </c>
      <c r="S15" s="311" t="e">
        <f>(SUM($R$7:R15))/R15</f>
        <v>#N/A</v>
      </c>
      <c r="T15" s="304" t="e">
        <f t="shared" si="4"/>
        <v>#N/A</v>
      </c>
      <c r="U15" s="312" t="e">
        <f t="shared" si="5"/>
        <v>#N/A</v>
      </c>
      <c r="V15" s="313" t="e">
        <f t="shared" si="6"/>
        <v>#N/A</v>
      </c>
      <c r="W15" s="311" t="e">
        <f>(SUM($V$7:V15))/V15</f>
        <v>#N/A</v>
      </c>
      <c r="X15" s="304" t="e">
        <f t="shared" si="8"/>
        <v>#N/A</v>
      </c>
      <c r="Y15" s="314" t="e">
        <f t="shared" si="7"/>
        <v>#N/A</v>
      </c>
      <c r="Z15" s="133"/>
    </row>
    <row r="16" spans="1:43" ht="15" customHeight="1" x14ac:dyDescent="0.25">
      <c r="A16" s="121">
        <v>10</v>
      </c>
      <c r="B16" s="122">
        <f t="shared" si="0"/>
        <v>1</v>
      </c>
      <c r="C16" s="123"/>
      <c r="D16" s="121" t="e">
        <f>IF(ISERROR(VLOOKUP(C16,FSGT3_Inscr!$B$7:$K$31,2,FALSE))=TRUE,VLOOKUP(C16,FSGT4_Inscr!$B$7:$K$55,2,FALSE),(VLOOKUP(C16,FSGT3_Inscr!$B$7:$K$31,2,FALSE)))</f>
        <v>#N/A</v>
      </c>
      <c r="E16" s="121" t="e">
        <f>IF(ISERROR(VLOOKUP(C16,FSGT3_Inscr!$B$7:$K$31,3,FALSE))=TRUE,VLOOKUP(C16,FSGT4_Inscr!$B$7:$K$55,3,FALSE),(VLOOKUP(C16,FSGT3_Inscr!$B$7:$K$31,3,FALSE)))</f>
        <v>#N/A</v>
      </c>
      <c r="F16" s="121" t="e">
        <f>IF(ISERROR(VLOOKUP(C16,FSGT3_Inscr!$B$7:$K$31,4,FALSE))=TRUE,VLOOKUP(C16,FSGT4_Inscr!$B$7:$K$55,4,FALSE),(VLOOKUP(C16,FSGT3_Inscr!$B$7:$K$31,4,FALSE)))</f>
        <v>#N/A</v>
      </c>
      <c r="G16" s="121" t="e">
        <f>IF(ISERROR(VLOOKUP(C16,FSGT3_Inscr!$B$7:$K$31,5,FALSE))=TRUE,VLOOKUP(C16,FSGT4_Inscr!$B$7:$K$55,5,FALSE),(VLOOKUP(C16,FSGT3_Inscr!$B$7:$K$31,5,FALSE)))</f>
        <v>#N/A</v>
      </c>
      <c r="H16" s="121" t="e">
        <f>IF(ISERROR(VLOOKUP(C16,FSGT3_Inscr!$B$7:$K$31,6,FALSE))=TRUE,VLOOKUP(C16,FSGT4_Inscr!$B$7:$K$55,6,FALSE),(VLOOKUP(C16,FSGT3_Inscr!$B$7:$K$31,6,FALSE)))</f>
        <v>#N/A</v>
      </c>
      <c r="I16" s="121" t="e">
        <f>IF(ISERROR(VLOOKUP(C16,FSGT3_Inscr!$B$7:$K$31,7,FALSE))=TRUE,VLOOKUP(C16,FSGT4_Inscr!$B$7:$K$55,7,FALSE),(VLOOKUP(C16,FSGT3_Inscr!$B$7:$K$31,7,FALSE)))</f>
        <v>#N/A</v>
      </c>
      <c r="J16" s="121" t="e">
        <f>IF(ISERROR(VLOOKUP(C16,FSGT3_Inscr!$B$7:$K$31,8,FALSE))=TRUE,VLOOKUP(C16,FSGT4_Inscr!$B$7:$K$55,8,FALSE),(VLOOKUP(C16,FSGT3_Inscr!$B$7:$K$31,8,FALSE)))</f>
        <v>#N/A</v>
      </c>
      <c r="K16" s="121" t="e">
        <f>IF(ISERROR(VLOOKUP(C16,FSGT3_Inscr!$B$7:$K$31,9,FALSE))=TRUE,VLOOKUP(C16,FSGT4_Inscr!$B$7:$K$55,9,FALSE),(VLOOKUP(C16,FSGT3_Inscr!$B$7:$K$31,9,FALSE)))</f>
        <v>#N/A</v>
      </c>
      <c r="M16" s="460" t="e">
        <f t="shared" si="1"/>
        <v>#N/A</v>
      </c>
      <c r="N16" s="461"/>
      <c r="O16" s="251" t="e">
        <f t="shared" si="2"/>
        <v>#N/A</v>
      </c>
      <c r="Q16" s="250"/>
      <c r="R16" s="278" t="e">
        <f t="shared" si="3"/>
        <v>#N/A</v>
      </c>
      <c r="S16" s="311" t="e">
        <f>(SUM($R$7:R16))/R16</f>
        <v>#N/A</v>
      </c>
      <c r="T16" s="304" t="e">
        <f t="shared" si="4"/>
        <v>#N/A</v>
      </c>
      <c r="U16" s="312" t="e">
        <f t="shared" si="5"/>
        <v>#N/A</v>
      </c>
      <c r="V16" s="313" t="e">
        <f t="shared" si="6"/>
        <v>#N/A</v>
      </c>
      <c r="W16" s="311" t="e">
        <f>(SUM($V$7:V16))/V16</f>
        <v>#N/A</v>
      </c>
      <c r="X16" s="304" t="e">
        <f t="shared" si="8"/>
        <v>#N/A</v>
      </c>
      <c r="Y16" s="314" t="e">
        <f t="shared" si="7"/>
        <v>#N/A</v>
      </c>
      <c r="Z16" s="133"/>
    </row>
    <row r="17" spans="1:26" x14ac:dyDescent="0.25">
      <c r="A17" s="121">
        <v>11</v>
      </c>
      <c r="B17" s="122">
        <f t="shared" si="0"/>
        <v>1</v>
      </c>
      <c r="C17" s="123"/>
      <c r="D17" s="121" t="e">
        <f>IF(ISERROR(VLOOKUP(C17,FSGT3_Inscr!$B$7:$K$31,2,FALSE))=TRUE,VLOOKUP(C17,FSGT4_Inscr!$B$7:$K$55,2,FALSE),(VLOOKUP(C17,FSGT3_Inscr!$B$7:$K$31,2,FALSE)))</f>
        <v>#N/A</v>
      </c>
      <c r="E17" s="121" t="e">
        <f>IF(ISERROR(VLOOKUP(C17,FSGT3_Inscr!$B$7:$K$31,3,FALSE))=TRUE,VLOOKUP(C17,FSGT4_Inscr!$B$7:$K$55,3,FALSE),(VLOOKUP(C17,FSGT3_Inscr!$B$7:$K$31,3,FALSE)))</f>
        <v>#N/A</v>
      </c>
      <c r="F17" s="121" t="e">
        <f>IF(ISERROR(VLOOKUP(C17,FSGT3_Inscr!$B$7:$K$31,4,FALSE))=TRUE,VLOOKUP(C17,FSGT4_Inscr!$B$7:$K$55,4,FALSE),(VLOOKUP(C17,FSGT3_Inscr!$B$7:$K$31,4,FALSE)))</f>
        <v>#N/A</v>
      </c>
      <c r="G17" s="121" t="e">
        <f>IF(ISERROR(VLOOKUP(C17,FSGT3_Inscr!$B$7:$K$31,5,FALSE))=TRUE,VLOOKUP(C17,FSGT4_Inscr!$B$7:$K$55,5,FALSE),(VLOOKUP(C17,FSGT3_Inscr!$B$7:$K$31,5,FALSE)))</f>
        <v>#N/A</v>
      </c>
      <c r="H17" s="121" t="e">
        <f>IF(ISERROR(VLOOKUP(C17,FSGT3_Inscr!$B$7:$K$31,6,FALSE))=TRUE,VLOOKUP(C17,FSGT4_Inscr!$B$7:$K$55,6,FALSE),(VLOOKUP(C17,FSGT3_Inscr!$B$7:$K$31,6,FALSE)))</f>
        <v>#N/A</v>
      </c>
      <c r="I17" s="121" t="e">
        <f>IF(ISERROR(VLOOKUP(C17,FSGT3_Inscr!$B$7:$K$31,7,FALSE))=TRUE,VLOOKUP(C17,FSGT4_Inscr!$B$7:$K$55,7,FALSE),(VLOOKUP(C17,FSGT3_Inscr!$B$7:$K$31,7,FALSE)))</f>
        <v>#N/A</v>
      </c>
      <c r="J17" s="121" t="e">
        <f>IF(ISERROR(VLOOKUP(C17,FSGT3_Inscr!$B$7:$K$31,8,FALSE))=TRUE,VLOOKUP(C17,FSGT4_Inscr!$B$7:$K$55,8,FALSE),(VLOOKUP(C17,FSGT3_Inscr!$B$7:$K$31,8,FALSE)))</f>
        <v>#N/A</v>
      </c>
      <c r="K17" s="121" t="e">
        <f>IF(ISERROR(VLOOKUP(C17,FSGT3_Inscr!$B$7:$K$31,9,FALSE))=TRUE,VLOOKUP(C17,FSGT4_Inscr!$B$7:$K$55,9,FALSE),(VLOOKUP(C17,FSGT3_Inscr!$B$7:$K$31,9,FALSE)))</f>
        <v>#N/A</v>
      </c>
      <c r="M17" s="460" t="e">
        <f t="shared" si="1"/>
        <v>#N/A</v>
      </c>
      <c r="N17" s="461"/>
      <c r="O17" s="251" t="e">
        <f t="shared" si="2"/>
        <v>#N/A</v>
      </c>
      <c r="Q17" s="250"/>
      <c r="R17" s="278" t="e">
        <f t="shared" si="3"/>
        <v>#N/A</v>
      </c>
      <c r="S17" s="311" t="e">
        <f>(SUM($R$7:R17))/R17</f>
        <v>#N/A</v>
      </c>
      <c r="T17" s="304" t="e">
        <f t="shared" si="4"/>
        <v>#N/A</v>
      </c>
      <c r="U17" s="312" t="e">
        <f t="shared" si="5"/>
        <v>#N/A</v>
      </c>
      <c r="V17" s="313" t="e">
        <f t="shared" si="6"/>
        <v>#N/A</v>
      </c>
      <c r="W17" s="311" t="e">
        <f>(SUM($V$7:V17))/V17</f>
        <v>#N/A</v>
      </c>
      <c r="X17" s="304" t="e">
        <f t="shared" si="8"/>
        <v>#N/A</v>
      </c>
      <c r="Y17" s="314" t="e">
        <f t="shared" si="7"/>
        <v>#N/A</v>
      </c>
      <c r="Z17" s="133"/>
    </row>
    <row r="18" spans="1:26" x14ac:dyDescent="0.25">
      <c r="A18" s="109">
        <v>12</v>
      </c>
      <c r="B18" s="122">
        <f t="shared" si="0"/>
        <v>1</v>
      </c>
      <c r="C18" s="123"/>
      <c r="D18" s="121" t="e">
        <f>IF(ISERROR(VLOOKUP(C18,FSGT3_Inscr!$B$7:$K$31,2,FALSE))=TRUE,VLOOKUP(C18,FSGT4_Inscr!$B$7:$K$55,2,FALSE),(VLOOKUP(C18,FSGT3_Inscr!$B$7:$K$31,2,FALSE)))</f>
        <v>#N/A</v>
      </c>
      <c r="E18" s="121" t="e">
        <f>IF(ISERROR(VLOOKUP(C18,FSGT3_Inscr!$B$7:$K$31,3,FALSE))=TRUE,VLOOKUP(C18,FSGT4_Inscr!$B$7:$K$55,3,FALSE),(VLOOKUP(C18,FSGT3_Inscr!$B$7:$K$31,3,FALSE)))</f>
        <v>#N/A</v>
      </c>
      <c r="F18" s="121" t="e">
        <f>IF(ISERROR(VLOOKUP(C18,FSGT3_Inscr!$B$7:$K$31,4,FALSE))=TRUE,VLOOKUP(C18,FSGT4_Inscr!$B$7:$K$55,4,FALSE),(VLOOKUP(C18,FSGT3_Inscr!$B$7:$K$31,4,FALSE)))</f>
        <v>#N/A</v>
      </c>
      <c r="G18" s="121" t="e">
        <f>IF(ISERROR(VLOOKUP(C18,FSGT3_Inscr!$B$7:$K$31,5,FALSE))=TRUE,VLOOKUP(C18,FSGT4_Inscr!$B$7:$K$55,5,FALSE),(VLOOKUP(C18,FSGT3_Inscr!$B$7:$K$31,5,FALSE)))</f>
        <v>#N/A</v>
      </c>
      <c r="H18" s="121" t="e">
        <f>IF(ISERROR(VLOOKUP(C18,FSGT3_Inscr!$B$7:$K$31,6,FALSE))=TRUE,VLOOKUP(C18,FSGT4_Inscr!$B$7:$K$55,6,FALSE),(VLOOKUP(C18,FSGT3_Inscr!$B$7:$K$31,6,FALSE)))</f>
        <v>#N/A</v>
      </c>
      <c r="I18" s="121" t="e">
        <f>IF(ISERROR(VLOOKUP(C18,FSGT3_Inscr!$B$7:$K$31,7,FALSE))=TRUE,VLOOKUP(C18,FSGT4_Inscr!$B$7:$K$55,7,FALSE),(VLOOKUP(C18,FSGT3_Inscr!$B$7:$K$31,7,FALSE)))</f>
        <v>#N/A</v>
      </c>
      <c r="J18" s="121" t="e">
        <f>IF(ISERROR(VLOOKUP(C18,FSGT3_Inscr!$B$7:$K$31,8,FALSE))=TRUE,VLOOKUP(C18,FSGT4_Inscr!$B$7:$K$55,8,FALSE),(VLOOKUP(C18,FSGT3_Inscr!$B$7:$K$31,8,FALSE)))</f>
        <v>#N/A</v>
      </c>
      <c r="K18" s="121" t="e">
        <f>IF(ISERROR(VLOOKUP(C18,FSGT3_Inscr!$B$7:$K$31,9,FALSE))=TRUE,VLOOKUP(C18,FSGT4_Inscr!$B$7:$K$55,9,FALSE),(VLOOKUP(C18,FSGT3_Inscr!$B$7:$K$31,9,FALSE)))</f>
        <v>#N/A</v>
      </c>
      <c r="M18" s="460" t="e">
        <f t="shared" si="1"/>
        <v>#N/A</v>
      </c>
      <c r="N18" s="461"/>
      <c r="O18" s="251" t="e">
        <f t="shared" si="2"/>
        <v>#N/A</v>
      </c>
      <c r="Q18" s="250"/>
      <c r="R18" s="278" t="e">
        <f t="shared" si="3"/>
        <v>#N/A</v>
      </c>
      <c r="S18" s="311" t="e">
        <f>(SUM($R$7:R18))/R18</f>
        <v>#N/A</v>
      </c>
      <c r="T18" s="304" t="e">
        <f t="shared" si="4"/>
        <v>#N/A</v>
      </c>
      <c r="U18" s="312" t="e">
        <f t="shared" si="5"/>
        <v>#N/A</v>
      </c>
      <c r="V18" s="313" t="e">
        <f t="shared" si="6"/>
        <v>#N/A</v>
      </c>
      <c r="W18" s="311" t="e">
        <f>(SUM($V$7:V18))/V18</f>
        <v>#N/A</v>
      </c>
      <c r="X18" s="304" t="e">
        <f t="shared" si="8"/>
        <v>#N/A</v>
      </c>
      <c r="Y18" s="314" t="e">
        <f t="shared" si="7"/>
        <v>#N/A</v>
      </c>
      <c r="Z18" s="133"/>
    </row>
    <row r="19" spans="1:26" x14ac:dyDescent="0.25">
      <c r="A19" s="109">
        <v>13</v>
      </c>
      <c r="B19" s="122">
        <f t="shared" si="0"/>
        <v>1</v>
      </c>
      <c r="C19" s="123"/>
      <c r="D19" s="121" t="e">
        <f>IF(ISERROR(VLOOKUP(C19,FSGT3_Inscr!$B$7:$K$31,2,FALSE))=TRUE,VLOOKUP(C19,FSGT4_Inscr!$B$7:$K$55,2,FALSE),(VLOOKUP(C19,FSGT3_Inscr!$B$7:$K$31,2,FALSE)))</f>
        <v>#N/A</v>
      </c>
      <c r="E19" s="121" t="e">
        <f>IF(ISERROR(VLOOKUP(C19,FSGT3_Inscr!$B$7:$K$31,3,FALSE))=TRUE,VLOOKUP(C19,FSGT4_Inscr!$B$7:$K$55,3,FALSE),(VLOOKUP(C19,FSGT3_Inscr!$B$7:$K$31,3,FALSE)))</f>
        <v>#N/A</v>
      </c>
      <c r="F19" s="121" t="e">
        <f>IF(ISERROR(VLOOKUP(C19,FSGT3_Inscr!$B$7:$K$31,4,FALSE))=TRUE,VLOOKUP(C19,FSGT4_Inscr!$B$7:$K$55,4,FALSE),(VLOOKUP(C19,FSGT3_Inscr!$B$7:$K$31,4,FALSE)))</f>
        <v>#N/A</v>
      </c>
      <c r="G19" s="121" t="e">
        <f>IF(ISERROR(VLOOKUP(C19,FSGT3_Inscr!$B$7:$K$31,5,FALSE))=TRUE,VLOOKUP(C19,FSGT4_Inscr!$B$7:$K$55,5,FALSE),(VLOOKUP(C19,FSGT3_Inscr!$B$7:$K$31,5,FALSE)))</f>
        <v>#N/A</v>
      </c>
      <c r="H19" s="121" t="e">
        <f>IF(ISERROR(VLOOKUP(C19,FSGT3_Inscr!$B$7:$K$31,6,FALSE))=TRUE,VLOOKUP(C19,FSGT4_Inscr!$B$7:$K$55,6,FALSE),(VLOOKUP(C19,FSGT3_Inscr!$B$7:$K$31,6,FALSE)))</f>
        <v>#N/A</v>
      </c>
      <c r="I19" s="121" t="e">
        <f>IF(ISERROR(VLOOKUP(C19,FSGT3_Inscr!$B$7:$K$31,7,FALSE))=TRUE,VLOOKUP(C19,FSGT4_Inscr!$B$7:$K$55,7,FALSE),(VLOOKUP(C19,FSGT3_Inscr!$B$7:$K$31,7,FALSE)))</f>
        <v>#N/A</v>
      </c>
      <c r="J19" s="121" t="e">
        <f>IF(ISERROR(VLOOKUP(C19,FSGT3_Inscr!$B$7:$K$31,8,FALSE))=TRUE,VLOOKUP(C19,FSGT4_Inscr!$B$7:$K$55,8,FALSE),(VLOOKUP(C19,FSGT3_Inscr!$B$7:$K$31,8,FALSE)))</f>
        <v>#N/A</v>
      </c>
      <c r="K19" s="121" t="e">
        <f>IF(ISERROR(VLOOKUP(C19,FSGT3_Inscr!$B$7:$K$31,9,FALSE))=TRUE,VLOOKUP(C19,FSGT4_Inscr!$B$7:$K$55,9,FALSE),(VLOOKUP(C19,FSGT3_Inscr!$B$7:$K$31,9,FALSE)))</f>
        <v>#N/A</v>
      </c>
      <c r="M19" s="460" t="e">
        <f t="shared" si="1"/>
        <v>#N/A</v>
      </c>
      <c r="N19" s="461"/>
      <c r="O19" s="251" t="e">
        <f t="shared" si="2"/>
        <v>#N/A</v>
      </c>
      <c r="Q19" s="250"/>
      <c r="R19" s="278" t="e">
        <f t="shared" si="3"/>
        <v>#N/A</v>
      </c>
      <c r="S19" s="311" t="e">
        <f>(SUM($R$7:R19))/R19</f>
        <v>#N/A</v>
      </c>
      <c r="T19" s="304" t="e">
        <f t="shared" si="4"/>
        <v>#N/A</v>
      </c>
      <c r="U19" s="312" t="e">
        <f t="shared" si="5"/>
        <v>#N/A</v>
      </c>
      <c r="V19" s="313" t="e">
        <f t="shared" si="6"/>
        <v>#N/A</v>
      </c>
      <c r="W19" s="311" t="e">
        <f>(SUM($V$7:V19))/V19</f>
        <v>#N/A</v>
      </c>
      <c r="X19" s="304" t="e">
        <f t="shared" si="8"/>
        <v>#N/A</v>
      </c>
      <c r="Y19" s="314" t="e">
        <f t="shared" si="7"/>
        <v>#N/A</v>
      </c>
      <c r="Z19" s="133"/>
    </row>
    <row r="20" spans="1:26" x14ac:dyDescent="0.25">
      <c r="A20" s="109">
        <v>14</v>
      </c>
      <c r="B20" s="122">
        <f t="shared" si="0"/>
        <v>1</v>
      </c>
      <c r="C20" s="123"/>
      <c r="D20" s="121" t="e">
        <f>IF(ISERROR(VLOOKUP(C20,FSGT3_Inscr!$B$7:$K$31,2,FALSE))=TRUE,VLOOKUP(C20,FSGT4_Inscr!$B$7:$K$55,2,FALSE),(VLOOKUP(C20,FSGT3_Inscr!$B$7:$K$31,2,FALSE)))</f>
        <v>#N/A</v>
      </c>
      <c r="E20" s="121" t="e">
        <f>IF(ISERROR(VLOOKUP(C20,FSGT3_Inscr!$B$7:$K$31,3,FALSE))=TRUE,VLOOKUP(C20,FSGT4_Inscr!$B$7:$K$55,3,FALSE),(VLOOKUP(C20,FSGT3_Inscr!$B$7:$K$31,3,FALSE)))</f>
        <v>#N/A</v>
      </c>
      <c r="F20" s="121" t="e">
        <f>IF(ISERROR(VLOOKUP(C20,FSGT3_Inscr!$B$7:$K$31,4,FALSE))=TRUE,VLOOKUP(C20,FSGT4_Inscr!$B$7:$K$55,4,FALSE),(VLOOKUP(C20,FSGT3_Inscr!$B$7:$K$31,4,FALSE)))</f>
        <v>#N/A</v>
      </c>
      <c r="G20" s="121" t="e">
        <f>IF(ISERROR(VLOOKUP(C20,FSGT3_Inscr!$B$7:$K$31,5,FALSE))=TRUE,VLOOKUP(C20,FSGT4_Inscr!$B$7:$K$55,5,FALSE),(VLOOKUP(C20,FSGT3_Inscr!$B$7:$K$31,5,FALSE)))</f>
        <v>#N/A</v>
      </c>
      <c r="H20" s="121" t="e">
        <f>IF(ISERROR(VLOOKUP(C20,FSGT3_Inscr!$B$7:$K$31,6,FALSE))=TRUE,VLOOKUP(C20,FSGT4_Inscr!$B$7:$K$55,6,FALSE),(VLOOKUP(C20,FSGT3_Inscr!$B$7:$K$31,6,FALSE)))</f>
        <v>#N/A</v>
      </c>
      <c r="I20" s="121" t="e">
        <f>IF(ISERROR(VLOOKUP(C20,FSGT3_Inscr!$B$7:$K$31,7,FALSE))=TRUE,VLOOKUP(C20,FSGT4_Inscr!$B$7:$K$55,7,FALSE),(VLOOKUP(C20,FSGT3_Inscr!$B$7:$K$31,7,FALSE)))</f>
        <v>#N/A</v>
      </c>
      <c r="J20" s="121" t="e">
        <f>IF(ISERROR(VLOOKUP(C20,FSGT3_Inscr!$B$7:$K$31,8,FALSE))=TRUE,VLOOKUP(C20,FSGT4_Inscr!$B$7:$K$55,8,FALSE),(VLOOKUP(C20,FSGT3_Inscr!$B$7:$K$31,8,FALSE)))</f>
        <v>#N/A</v>
      </c>
      <c r="K20" s="121" t="e">
        <f>IF(ISERROR(VLOOKUP(C20,FSGT3_Inscr!$B$7:$K$31,9,FALSE))=TRUE,VLOOKUP(C20,FSGT4_Inscr!$B$7:$K$55,9,FALSE),(VLOOKUP(C20,FSGT3_Inscr!$B$7:$K$31,9,FALSE)))</f>
        <v>#N/A</v>
      </c>
      <c r="M20" s="460" t="e">
        <f t="shared" si="1"/>
        <v>#N/A</v>
      </c>
      <c r="N20" s="461"/>
      <c r="O20" s="251" t="e">
        <f t="shared" si="2"/>
        <v>#N/A</v>
      </c>
      <c r="Q20" s="250"/>
      <c r="R20" s="278" t="e">
        <f t="shared" si="3"/>
        <v>#N/A</v>
      </c>
      <c r="S20" s="311" t="e">
        <f>(SUM($R$7:R20))/R20</f>
        <v>#N/A</v>
      </c>
      <c r="T20" s="304" t="e">
        <f t="shared" si="4"/>
        <v>#N/A</v>
      </c>
      <c r="U20" s="312" t="e">
        <f t="shared" si="5"/>
        <v>#N/A</v>
      </c>
      <c r="V20" s="313" t="e">
        <f t="shared" si="6"/>
        <v>#N/A</v>
      </c>
      <c r="W20" s="311" t="e">
        <f>(SUM($V$7:V20))/V20</f>
        <v>#N/A</v>
      </c>
      <c r="X20" s="304" t="e">
        <f t="shared" si="8"/>
        <v>#N/A</v>
      </c>
      <c r="Y20" s="314" t="e">
        <f t="shared" si="7"/>
        <v>#N/A</v>
      </c>
      <c r="Z20" s="133"/>
    </row>
    <row r="21" spans="1:26" x14ac:dyDescent="0.25">
      <c r="A21" s="109">
        <v>15</v>
      </c>
      <c r="B21" s="122">
        <f t="shared" si="0"/>
        <v>1</v>
      </c>
      <c r="C21" s="123"/>
      <c r="D21" s="121" t="e">
        <f>IF(ISERROR(VLOOKUP(C21,FSGT3_Inscr!$B$7:$K$31,2,FALSE))=TRUE,VLOOKUP(C21,FSGT4_Inscr!$B$7:$K$55,2,FALSE),(VLOOKUP(C21,FSGT3_Inscr!$B$7:$K$31,2,FALSE)))</f>
        <v>#N/A</v>
      </c>
      <c r="E21" s="121" t="e">
        <f>IF(ISERROR(VLOOKUP(C21,FSGT3_Inscr!$B$7:$K$31,3,FALSE))=TRUE,VLOOKUP(C21,FSGT4_Inscr!$B$7:$K$55,3,FALSE),(VLOOKUP(C21,FSGT3_Inscr!$B$7:$K$31,3,FALSE)))</f>
        <v>#N/A</v>
      </c>
      <c r="F21" s="121" t="e">
        <f>IF(ISERROR(VLOOKUP(C21,FSGT3_Inscr!$B$7:$K$31,4,FALSE))=TRUE,VLOOKUP(C21,FSGT4_Inscr!$B$7:$K$55,4,FALSE),(VLOOKUP(C21,FSGT3_Inscr!$B$7:$K$31,4,FALSE)))</f>
        <v>#N/A</v>
      </c>
      <c r="G21" s="121" t="e">
        <f>IF(ISERROR(VLOOKUP(C21,FSGT3_Inscr!$B$7:$K$31,5,FALSE))=TRUE,VLOOKUP(C21,FSGT4_Inscr!$B$7:$K$55,5,FALSE),(VLOOKUP(C21,FSGT3_Inscr!$B$7:$K$31,5,FALSE)))</f>
        <v>#N/A</v>
      </c>
      <c r="H21" s="121" t="e">
        <f>IF(ISERROR(VLOOKUP(C21,FSGT3_Inscr!$B$7:$K$31,6,FALSE))=TRUE,VLOOKUP(C21,FSGT4_Inscr!$B$7:$K$55,6,FALSE),(VLOOKUP(C21,FSGT3_Inscr!$B$7:$K$31,6,FALSE)))</f>
        <v>#N/A</v>
      </c>
      <c r="I21" s="121" t="e">
        <f>IF(ISERROR(VLOOKUP(C21,FSGT3_Inscr!$B$7:$K$31,7,FALSE))=TRUE,VLOOKUP(C21,FSGT4_Inscr!$B$7:$K$55,7,FALSE),(VLOOKUP(C21,FSGT3_Inscr!$B$7:$K$31,7,FALSE)))</f>
        <v>#N/A</v>
      </c>
      <c r="J21" s="121" t="e">
        <f>IF(ISERROR(VLOOKUP(C21,FSGT3_Inscr!$B$7:$K$31,8,FALSE))=TRUE,VLOOKUP(C21,FSGT4_Inscr!$B$7:$K$55,8,FALSE),(VLOOKUP(C21,FSGT3_Inscr!$B$7:$K$31,8,FALSE)))</f>
        <v>#N/A</v>
      </c>
      <c r="K21" s="121" t="e">
        <f>IF(ISERROR(VLOOKUP(C21,FSGT3_Inscr!$B$7:$K$31,9,FALSE))=TRUE,VLOOKUP(C21,FSGT4_Inscr!$B$7:$K$55,9,FALSE),(VLOOKUP(C21,FSGT3_Inscr!$B$7:$K$31,9,FALSE)))</f>
        <v>#N/A</v>
      </c>
      <c r="M21" s="460" t="e">
        <f t="shared" si="1"/>
        <v>#N/A</v>
      </c>
      <c r="N21" s="461"/>
      <c r="O21" s="251" t="e">
        <f t="shared" si="2"/>
        <v>#N/A</v>
      </c>
      <c r="Q21" s="250"/>
      <c r="R21" s="278" t="e">
        <f t="shared" si="3"/>
        <v>#N/A</v>
      </c>
      <c r="S21" s="311" t="e">
        <f>(SUM($R$7:R21))/R21</f>
        <v>#N/A</v>
      </c>
      <c r="T21" s="304" t="e">
        <f t="shared" si="4"/>
        <v>#N/A</v>
      </c>
      <c r="U21" s="312" t="e">
        <f t="shared" si="5"/>
        <v>#N/A</v>
      </c>
      <c r="V21" s="313" t="e">
        <f t="shared" si="6"/>
        <v>#N/A</v>
      </c>
      <c r="W21" s="311" t="e">
        <f>(SUM($V$7:V21))/V21</f>
        <v>#N/A</v>
      </c>
      <c r="X21" s="304" t="e">
        <f t="shared" si="8"/>
        <v>#N/A</v>
      </c>
      <c r="Y21" s="314" t="e">
        <f t="shared" si="7"/>
        <v>#N/A</v>
      </c>
      <c r="Z21" s="133"/>
    </row>
    <row r="22" spans="1:26" x14ac:dyDescent="0.25">
      <c r="A22" s="109">
        <v>16</v>
      </c>
      <c r="B22" s="122">
        <f t="shared" si="0"/>
        <v>1</v>
      </c>
      <c r="C22" s="123"/>
      <c r="D22" s="121" t="e">
        <f>IF(ISERROR(VLOOKUP(C22,FSGT3_Inscr!$B$7:$K$31,2,FALSE))=TRUE,VLOOKUP(C22,FSGT4_Inscr!$B$7:$K$55,2,FALSE),(VLOOKUP(C22,FSGT3_Inscr!$B$7:$K$31,2,FALSE)))</f>
        <v>#N/A</v>
      </c>
      <c r="E22" s="121" t="e">
        <f>IF(ISERROR(VLOOKUP(C22,FSGT3_Inscr!$B$7:$K$31,3,FALSE))=TRUE,VLOOKUP(C22,FSGT4_Inscr!$B$7:$K$55,3,FALSE),(VLOOKUP(C22,FSGT3_Inscr!$B$7:$K$31,3,FALSE)))</f>
        <v>#N/A</v>
      </c>
      <c r="F22" s="121" t="e">
        <f>IF(ISERROR(VLOOKUP(C22,FSGT3_Inscr!$B$7:$K$31,4,FALSE))=TRUE,VLOOKUP(C22,FSGT4_Inscr!$B$7:$K$55,4,FALSE),(VLOOKUP(C22,FSGT3_Inscr!$B$7:$K$31,4,FALSE)))</f>
        <v>#N/A</v>
      </c>
      <c r="G22" s="121" t="e">
        <f>IF(ISERROR(VLOOKUP(C22,FSGT3_Inscr!$B$7:$K$31,5,FALSE))=TRUE,VLOOKUP(C22,FSGT4_Inscr!$B$7:$K$55,5,FALSE),(VLOOKUP(C22,FSGT3_Inscr!$B$7:$K$31,5,FALSE)))</f>
        <v>#N/A</v>
      </c>
      <c r="H22" s="121" t="e">
        <f>IF(ISERROR(VLOOKUP(C22,FSGT3_Inscr!$B$7:$K$31,6,FALSE))=TRUE,VLOOKUP(C22,FSGT4_Inscr!$B$7:$K$55,6,FALSE),(VLOOKUP(C22,FSGT3_Inscr!$B$7:$K$31,6,FALSE)))</f>
        <v>#N/A</v>
      </c>
      <c r="I22" s="121" t="e">
        <f>IF(ISERROR(VLOOKUP(C22,FSGT3_Inscr!$B$7:$K$31,7,FALSE))=TRUE,VLOOKUP(C22,FSGT4_Inscr!$B$7:$K$55,7,FALSE),(VLOOKUP(C22,FSGT3_Inscr!$B$7:$K$31,7,FALSE)))</f>
        <v>#N/A</v>
      </c>
      <c r="J22" s="121" t="e">
        <f>IF(ISERROR(VLOOKUP(C22,FSGT3_Inscr!$B$7:$K$31,8,FALSE))=TRUE,VLOOKUP(C22,FSGT4_Inscr!$B$7:$K$55,8,FALSE),(VLOOKUP(C22,FSGT3_Inscr!$B$7:$K$31,8,FALSE)))</f>
        <v>#N/A</v>
      </c>
      <c r="K22" s="121" t="e">
        <f>IF(ISERROR(VLOOKUP(C22,FSGT3_Inscr!$B$7:$K$31,9,FALSE))=TRUE,VLOOKUP(C22,FSGT4_Inscr!$B$7:$K$55,9,FALSE),(VLOOKUP(C22,FSGT3_Inscr!$B$7:$K$31,9,FALSE)))</f>
        <v>#N/A</v>
      </c>
      <c r="M22" s="460" t="e">
        <f t="shared" si="1"/>
        <v>#N/A</v>
      </c>
      <c r="N22" s="461"/>
      <c r="O22" s="251" t="e">
        <f t="shared" si="2"/>
        <v>#N/A</v>
      </c>
      <c r="Q22" s="250"/>
      <c r="R22" s="278" t="e">
        <f t="shared" si="3"/>
        <v>#N/A</v>
      </c>
      <c r="S22" s="311" t="e">
        <f>(SUM($R$7:R22))/R22</f>
        <v>#N/A</v>
      </c>
      <c r="T22" s="304" t="e">
        <f t="shared" si="4"/>
        <v>#N/A</v>
      </c>
      <c r="U22" s="312" t="e">
        <f t="shared" si="5"/>
        <v>#N/A</v>
      </c>
      <c r="V22" s="313" t="e">
        <f t="shared" si="6"/>
        <v>#N/A</v>
      </c>
      <c r="W22" s="311" t="e">
        <f>(SUM($V$7:V22))/V22</f>
        <v>#N/A</v>
      </c>
      <c r="X22" s="304" t="e">
        <f t="shared" si="8"/>
        <v>#N/A</v>
      </c>
      <c r="Y22" s="314" t="e">
        <f t="shared" si="7"/>
        <v>#N/A</v>
      </c>
      <c r="Z22" s="133"/>
    </row>
    <row r="23" spans="1:26" x14ac:dyDescent="0.25">
      <c r="A23" s="121">
        <v>17</v>
      </c>
      <c r="B23" s="122">
        <f t="shared" si="0"/>
        <v>1</v>
      </c>
      <c r="C23" s="123"/>
      <c r="D23" s="121" t="e">
        <f>IF(ISERROR(VLOOKUP(C23,FSGT3_Inscr!$B$7:$K$31,2,FALSE))=TRUE,VLOOKUP(C23,FSGT4_Inscr!$B$7:$K$55,2,FALSE),(VLOOKUP(C23,FSGT3_Inscr!$B$7:$K$31,2,FALSE)))</f>
        <v>#N/A</v>
      </c>
      <c r="E23" s="121" t="e">
        <f>IF(ISERROR(VLOOKUP(C23,FSGT3_Inscr!$B$7:$K$31,3,FALSE))=TRUE,VLOOKUP(C23,FSGT4_Inscr!$B$7:$K$55,3,FALSE),(VLOOKUP(C23,FSGT3_Inscr!$B$7:$K$31,3,FALSE)))</f>
        <v>#N/A</v>
      </c>
      <c r="F23" s="121" t="e">
        <f>IF(ISERROR(VLOOKUP(C23,FSGT3_Inscr!$B$7:$K$31,4,FALSE))=TRUE,VLOOKUP(C23,FSGT4_Inscr!$B$7:$K$55,4,FALSE),(VLOOKUP(C23,FSGT3_Inscr!$B$7:$K$31,4,FALSE)))</f>
        <v>#N/A</v>
      </c>
      <c r="G23" s="121" t="e">
        <f>IF(ISERROR(VLOOKUP(C23,FSGT3_Inscr!$B$7:$K$31,5,FALSE))=TRUE,VLOOKUP(C23,FSGT4_Inscr!$B$7:$K$55,5,FALSE),(VLOOKUP(C23,FSGT3_Inscr!$B$7:$K$31,5,FALSE)))</f>
        <v>#N/A</v>
      </c>
      <c r="H23" s="121" t="e">
        <f>IF(ISERROR(VLOOKUP(C23,FSGT3_Inscr!$B$7:$K$31,6,FALSE))=TRUE,VLOOKUP(C23,FSGT4_Inscr!$B$7:$K$55,6,FALSE),(VLOOKUP(C23,FSGT3_Inscr!$B$7:$K$31,6,FALSE)))</f>
        <v>#N/A</v>
      </c>
      <c r="I23" s="121" t="e">
        <f>IF(ISERROR(VLOOKUP(C23,FSGT3_Inscr!$B$7:$K$31,7,FALSE))=TRUE,VLOOKUP(C23,FSGT4_Inscr!$B$7:$K$55,7,FALSE),(VLOOKUP(C23,FSGT3_Inscr!$B$7:$K$31,7,FALSE)))</f>
        <v>#N/A</v>
      </c>
      <c r="J23" s="121" t="e">
        <f>IF(ISERROR(VLOOKUP(C23,FSGT3_Inscr!$B$7:$K$31,8,FALSE))=TRUE,VLOOKUP(C23,FSGT4_Inscr!$B$7:$K$55,8,FALSE),(VLOOKUP(C23,FSGT3_Inscr!$B$7:$K$31,8,FALSE)))</f>
        <v>#N/A</v>
      </c>
      <c r="K23" s="121" t="e">
        <f>IF(ISERROR(VLOOKUP(C23,FSGT3_Inscr!$B$7:$K$31,9,FALSE))=TRUE,VLOOKUP(C23,FSGT4_Inscr!$B$7:$K$55,9,FALSE),(VLOOKUP(C23,FSGT3_Inscr!$B$7:$K$31,9,FALSE)))</f>
        <v>#N/A</v>
      </c>
      <c r="M23" s="460" t="e">
        <f t="shared" si="1"/>
        <v>#N/A</v>
      </c>
      <c r="N23" s="461"/>
      <c r="O23" s="251" t="e">
        <f t="shared" si="2"/>
        <v>#N/A</v>
      </c>
      <c r="Q23" s="250"/>
      <c r="R23" s="278" t="e">
        <f t="shared" si="3"/>
        <v>#N/A</v>
      </c>
      <c r="S23" s="311" t="e">
        <f>(SUM($R$7:R23))/R23</f>
        <v>#N/A</v>
      </c>
      <c r="T23" s="304" t="e">
        <f t="shared" si="4"/>
        <v>#N/A</v>
      </c>
      <c r="U23" s="312" t="e">
        <f t="shared" si="5"/>
        <v>#N/A</v>
      </c>
      <c r="V23" s="313" t="e">
        <f t="shared" si="6"/>
        <v>#N/A</v>
      </c>
      <c r="W23" s="311" t="e">
        <f>(SUM($V$7:V23))/V23</f>
        <v>#N/A</v>
      </c>
      <c r="X23" s="304" t="e">
        <f t="shared" si="8"/>
        <v>#N/A</v>
      </c>
      <c r="Y23" s="314" t="e">
        <f t="shared" si="7"/>
        <v>#N/A</v>
      </c>
      <c r="Z23" s="133"/>
    </row>
    <row r="24" spans="1:26" x14ac:dyDescent="0.25">
      <c r="A24" s="121">
        <v>18</v>
      </c>
      <c r="B24" s="122">
        <f t="shared" si="0"/>
        <v>1</v>
      </c>
      <c r="C24" s="123"/>
      <c r="D24" s="121" t="e">
        <f>IF(ISERROR(VLOOKUP(C24,FSGT3_Inscr!$B$7:$K$31,2,FALSE))=TRUE,VLOOKUP(C24,FSGT4_Inscr!$B$7:$K$55,2,FALSE),(VLOOKUP(C24,FSGT3_Inscr!$B$7:$K$31,2,FALSE)))</f>
        <v>#N/A</v>
      </c>
      <c r="E24" s="121" t="e">
        <f>IF(ISERROR(VLOOKUP(C24,FSGT3_Inscr!$B$7:$K$31,3,FALSE))=TRUE,VLOOKUP(C24,FSGT4_Inscr!$B$7:$K$55,3,FALSE),(VLOOKUP(C24,FSGT3_Inscr!$B$7:$K$31,3,FALSE)))</f>
        <v>#N/A</v>
      </c>
      <c r="F24" s="121" t="e">
        <f>IF(ISERROR(VLOOKUP(C24,FSGT3_Inscr!$B$7:$K$31,4,FALSE))=TRUE,VLOOKUP(C24,FSGT4_Inscr!$B$7:$K$55,4,FALSE),(VLOOKUP(C24,FSGT3_Inscr!$B$7:$K$31,4,FALSE)))</f>
        <v>#N/A</v>
      </c>
      <c r="G24" s="121" t="e">
        <f>IF(ISERROR(VLOOKUP(C24,FSGT3_Inscr!$B$7:$K$31,5,FALSE))=TRUE,VLOOKUP(C24,FSGT4_Inscr!$B$7:$K$55,5,FALSE),(VLOOKUP(C24,FSGT3_Inscr!$B$7:$K$31,5,FALSE)))</f>
        <v>#N/A</v>
      </c>
      <c r="H24" s="121" t="e">
        <f>IF(ISERROR(VLOOKUP(C24,FSGT3_Inscr!$B$7:$K$31,6,FALSE))=TRUE,VLOOKUP(C24,FSGT4_Inscr!$B$7:$K$55,6,FALSE),(VLOOKUP(C24,FSGT3_Inscr!$B$7:$K$31,6,FALSE)))</f>
        <v>#N/A</v>
      </c>
      <c r="I24" s="121" t="e">
        <f>IF(ISERROR(VLOOKUP(C24,FSGT3_Inscr!$B$7:$K$31,7,FALSE))=TRUE,VLOOKUP(C24,FSGT4_Inscr!$B$7:$K$55,7,FALSE),(VLOOKUP(C24,FSGT3_Inscr!$B$7:$K$31,7,FALSE)))</f>
        <v>#N/A</v>
      </c>
      <c r="J24" s="121" t="e">
        <f>IF(ISERROR(VLOOKUP(C24,FSGT3_Inscr!$B$7:$K$31,8,FALSE))=TRUE,VLOOKUP(C24,FSGT4_Inscr!$B$7:$K$55,8,FALSE),(VLOOKUP(C24,FSGT3_Inscr!$B$7:$K$31,8,FALSE)))</f>
        <v>#N/A</v>
      </c>
      <c r="K24" s="121" t="e">
        <f>IF(ISERROR(VLOOKUP(C24,FSGT3_Inscr!$B$7:$K$31,9,FALSE))=TRUE,VLOOKUP(C24,FSGT4_Inscr!$B$7:$K$55,9,FALSE),(VLOOKUP(C24,FSGT3_Inscr!$B$7:$K$31,9,FALSE)))</f>
        <v>#N/A</v>
      </c>
      <c r="M24" s="460" t="e">
        <f t="shared" si="1"/>
        <v>#N/A</v>
      </c>
      <c r="N24" s="461"/>
      <c r="O24" s="251" t="e">
        <f t="shared" si="2"/>
        <v>#N/A</v>
      </c>
      <c r="Q24" s="250"/>
      <c r="R24" s="278" t="e">
        <f t="shared" si="3"/>
        <v>#N/A</v>
      </c>
      <c r="S24" s="311" t="e">
        <f>(SUM($R$7:R24))/R24</f>
        <v>#N/A</v>
      </c>
      <c r="T24" s="304" t="e">
        <f t="shared" si="4"/>
        <v>#N/A</v>
      </c>
      <c r="U24" s="312" t="e">
        <f t="shared" si="5"/>
        <v>#N/A</v>
      </c>
      <c r="V24" s="313" t="e">
        <f t="shared" si="6"/>
        <v>#N/A</v>
      </c>
      <c r="W24" s="311" t="e">
        <f>(SUM($V$7:V24))/V24</f>
        <v>#N/A</v>
      </c>
      <c r="X24" s="304" t="e">
        <f t="shared" si="8"/>
        <v>#N/A</v>
      </c>
      <c r="Y24" s="314" t="e">
        <f t="shared" si="7"/>
        <v>#N/A</v>
      </c>
      <c r="Z24" s="133"/>
    </row>
    <row r="25" spans="1:26" x14ac:dyDescent="0.25">
      <c r="A25" s="121">
        <v>19</v>
      </c>
      <c r="B25" s="122">
        <f t="shared" si="0"/>
        <v>1</v>
      </c>
      <c r="C25" s="123"/>
      <c r="D25" s="121" t="e">
        <f>IF(ISERROR(VLOOKUP(C25,FSGT3_Inscr!$B$7:$K$31,2,FALSE))=TRUE,VLOOKUP(C25,FSGT4_Inscr!$B$7:$K$55,2,FALSE),(VLOOKUP(C25,FSGT3_Inscr!$B$7:$K$31,2,FALSE)))</f>
        <v>#N/A</v>
      </c>
      <c r="E25" s="121" t="e">
        <f>IF(ISERROR(VLOOKUP(C25,FSGT3_Inscr!$B$7:$K$31,3,FALSE))=TRUE,VLOOKUP(C25,FSGT4_Inscr!$B$7:$K$55,3,FALSE),(VLOOKUP(C25,FSGT3_Inscr!$B$7:$K$31,3,FALSE)))</f>
        <v>#N/A</v>
      </c>
      <c r="F25" s="121" t="e">
        <f>IF(ISERROR(VLOOKUP(C25,FSGT3_Inscr!$B$7:$K$31,4,FALSE))=TRUE,VLOOKUP(C25,FSGT4_Inscr!$B$7:$K$55,4,FALSE),(VLOOKUP(C25,FSGT3_Inscr!$B$7:$K$31,4,FALSE)))</f>
        <v>#N/A</v>
      </c>
      <c r="G25" s="121" t="e">
        <f>IF(ISERROR(VLOOKUP(C25,FSGT3_Inscr!$B$7:$K$31,5,FALSE))=TRUE,VLOOKUP(C25,FSGT4_Inscr!$B$7:$K$55,5,FALSE),(VLOOKUP(C25,FSGT3_Inscr!$B$7:$K$31,5,FALSE)))</f>
        <v>#N/A</v>
      </c>
      <c r="H25" s="121" t="e">
        <f>IF(ISERROR(VLOOKUP(C25,FSGT3_Inscr!$B$7:$K$31,6,FALSE))=TRUE,VLOOKUP(C25,FSGT4_Inscr!$B$7:$K$55,6,FALSE),(VLOOKUP(C25,FSGT3_Inscr!$B$7:$K$31,6,FALSE)))</f>
        <v>#N/A</v>
      </c>
      <c r="I25" s="121" t="e">
        <f>IF(ISERROR(VLOOKUP(C25,FSGT3_Inscr!$B$7:$K$31,7,FALSE))=TRUE,VLOOKUP(C25,FSGT4_Inscr!$B$7:$K$55,7,FALSE),(VLOOKUP(C25,FSGT3_Inscr!$B$7:$K$31,7,FALSE)))</f>
        <v>#N/A</v>
      </c>
      <c r="J25" s="121" t="e">
        <f>IF(ISERROR(VLOOKUP(C25,FSGT3_Inscr!$B$7:$K$31,8,FALSE))=TRUE,VLOOKUP(C25,FSGT4_Inscr!$B$7:$K$55,8,FALSE),(VLOOKUP(C25,FSGT3_Inscr!$B$7:$K$31,8,FALSE)))</f>
        <v>#N/A</v>
      </c>
      <c r="K25" s="121" t="e">
        <f>IF(ISERROR(VLOOKUP(C25,FSGT3_Inscr!$B$7:$K$31,9,FALSE))=TRUE,VLOOKUP(C25,FSGT4_Inscr!$B$7:$K$55,9,FALSE),(VLOOKUP(C25,FSGT3_Inscr!$B$7:$K$31,9,FALSE)))</f>
        <v>#N/A</v>
      </c>
      <c r="M25" s="460" t="e">
        <f t="shared" si="1"/>
        <v>#N/A</v>
      </c>
      <c r="N25" s="461"/>
      <c r="O25" s="251" t="e">
        <f t="shared" si="2"/>
        <v>#N/A</v>
      </c>
      <c r="Q25" s="250"/>
      <c r="R25" s="278" t="e">
        <f t="shared" si="3"/>
        <v>#N/A</v>
      </c>
      <c r="S25" s="311" t="e">
        <f>(SUM($R$7:R25))/R25</f>
        <v>#N/A</v>
      </c>
      <c r="T25" s="304" t="e">
        <f t="shared" si="4"/>
        <v>#N/A</v>
      </c>
      <c r="U25" s="312" t="e">
        <f t="shared" si="5"/>
        <v>#N/A</v>
      </c>
      <c r="V25" s="313" t="e">
        <f t="shared" si="6"/>
        <v>#N/A</v>
      </c>
      <c r="W25" s="311" t="e">
        <f>(SUM($V$7:V25))/V25</f>
        <v>#N/A</v>
      </c>
      <c r="X25" s="304" t="e">
        <f t="shared" si="8"/>
        <v>#N/A</v>
      </c>
      <c r="Y25" s="314" t="e">
        <f t="shared" si="7"/>
        <v>#N/A</v>
      </c>
      <c r="Z25" s="133"/>
    </row>
    <row r="26" spans="1:26" x14ac:dyDescent="0.25">
      <c r="A26" s="109">
        <v>20</v>
      </c>
      <c r="B26" s="122">
        <f t="shared" si="0"/>
        <v>1</v>
      </c>
      <c r="C26" s="123"/>
      <c r="D26" s="121" t="e">
        <f>IF(ISERROR(VLOOKUP(C26,FSGT3_Inscr!$B$7:$K$31,2,FALSE))=TRUE,VLOOKUP(C26,FSGT4_Inscr!$B$7:$K$55,2,FALSE),(VLOOKUP(C26,FSGT3_Inscr!$B$7:$K$31,2,FALSE)))</f>
        <v>#N/A</v>
      </c>
      <c r="E26" s="121" t="e">
        <f>IF(ISERROR(VLOOKUP(C26,FSGT3_Inscr!$B$7:$K$31,3,FALSE))=TRUE,VLOOKUP(C26,FSGT4_Inscr!$B$7:$K$55,3,FALSE),(VLOOKUP(C26,FSGT3_Inscr!$B$7:$K$31,3,FALSE)))</f>
        <v>#N/A</v>
      </c>
      <c r="F26" s="121" t="e">
        <f>IF(ISERROR(VLOOKUP(C26,FSGT3_Inscr!$B$7:$K$31,4,FALSE))=TRUE,VLOOKUP(C26,FSGT4_Inscr!$B$7:$K$55,4,FALSE),(VLOOKUP(C26,FSGT3_Inscr!$B$7:$K$31,4,FALSE)))</f>
        <v>#N/A</v>
      </c>
      <c r="G26" s="121" t="e">
        <f>IF(ISERROR(VLOOKUP(C26,FSGT3_Inscr!$B$7:$K$31,5,FALSE))=TRUE,VLOOKUP(C26,FSGT4_Inscr!$B$7:$K$55,5,FALSE),(VLOOKUP(C26,FSGT3_Inscr!$B$7:$K$31,5,FALSE)))</f>
        <v>#N/A</v>
      </c>
      <c r="H26" s="121" t="e">
        <f>IF(ISERROR(VLOOKUP(C26,FSGT3_Inscr!$B$7:$K$31,6,FALSE))=TRUE,VLOOKUP(C26,FSGT4_Inscr!$B$7:$K$55,6,FALSE),(VLOOKUP(C26,FSGT3_Inscr!$B$7:$K$31,6,FALSE)))</f>
        <v>#N/A</v>
      </c>
      <c r="I26" s="121" t="e">
        <f>IF(ISERROR(VLOOKUP(C26,FSGT3_Inscr!$B$7:$K$31,7,FALSE))=TRUE,VLOOKUP(C26,FSGT4_Inscr!$B$7:$K$55,7,FALSE),(VLOOKUP(C26,FSGT3_Inscr!$B$7:$K$31,7,FALSE)))</f>
        <v>#N/A</v>
      </c>
      <c r="J26" s="121" t="e">
        <f>IF(ISERROR(VLOOKUP(C26,FSGT3_Inscr!$B$7:$K$31,8,FALSE))=TRUE,VLOOKUP(C26,FSGT4_Inscr!$B$7:$K$55,8,FALSE),(VLOOKUP(C26,FSGT3_Inscr!$B$7:$K$31,8,FALSE)))</f>
        <v>#N/A</v>
      </c>
      <c r="K26" s="121" t="e">
        <f>IF(ISERROR(VLOOKUP(C26,FSGT3_Inscr!$B$7:$K$31,9,FALSE))=TRUE,VLOOKUP(C26,FSGT4_Inscr!$B$7:$K$55,9,FALSE),(VLOOKUP(C26,FSGT3_Inscr!$B$7:$K$31,9,FALSE)))</f>
        <v>#N/A</v>
      </c>
      <c r="M26" s="460" t="e">
        <f t="shared" si="1"/>
        <v>#N/A</v>
      </c>
      <c r="N26" s="461"/>
      <c r="O26" s="251" t="e">
        <f t="shared" si="2"/>
        <v>#N/A</v>
      </c>
      <c r="Q26" s="250"/>
      <c r="R26" s="278" t="e">
        <f t="shared" si="3"/>
        <v>#N/A</v>
      </c>
      <c r="S26" s="311" t="e">
        <f>(SUM($R$7:R26))/R26</f>
        <v>#N/A</v>
      </c>
      <c r="T26" s="304" t="e">
        <f t="shared" si="4"/>
        <v>#N/A</v>
      </c>
      <c r="U26" s="312" t="e">
        <f t="shared" si="5"/>
        <v>#N/A</v>
      </c>
      <c r="V26" s="313" t="e">
        <f t="shared" si="6"/>
        <v>#N/A</v>
      </c>
      <c r="W26" s="311" t="e">
        <f>(SUM($V$7:V26))/V26</f>
        <v>#N/A</v>
      </c>
      <c r="X26" s="304" t="e">
        <f t="shared" si="8"/>
        <v>#N/A</v>
      </c>
      <c r="Y26" s="314" t="e">
        <f t="shared" si="7"/>
        <v>#N/A</v>
      </c>
      <c r="Z26" s="133"/>
    </row>
    <row r="27" spans="1:26" x14ac:dyDescent="0.25">
      <c r="A27" s="109">
        <v>21</v>
      </c>
      <c r="B27" s="122">
        <f t="shared" si="0"/>
        <v>1</v>
      </c>
      <c r="C27" s="123"/>
      <c r="D27" s="121" t="e">
        <f>IF(ISERROR(VLOOKUP(C27,FSGT3_Inscr!$B$7:$K$31,2,FALSE))=TRUE,VLOOKUP(C27,FSGT4_Inscr!$B$7:$K$55,2,FALSE),(VLOOKUP(C27,FSGT3_Inscr!$B$7:$K$31,2,FALSE)))</f>
        <v>#N/A</v>
      </c>
      <c r="E27" s="121" t="e">
        <f>IF(ISERROR(VLOOKUP(C27,FSGT3_Inscr!$B$7:$K$31,3,FALSE))=TRUE,VLOOKUP(C27,FSGT4_Inscr!$B$7:$K$55,3,FALSE),(VLOOKUP(C27,FSGT3_Inscr!$B$7:$K$31,3,FALSE)))</f>
        <v>#N/A</v>
      </c>
      <c r="F27" s="121" t="e">
        <f>IF(ISERROR(VLOOKUP(C27,FSGT3_Inscr!$B$7:$K$31,4,FALSE))=TRUE,VLOOKUP(C27,FSGT4_Inscr!$B$7:$K$55,4,FALSE),(VLOOKUP(C27,FSGT3_Inscr!$B$7:$K$31,4,FALSE)))</f>
        <v>#N/A</v>
      </c>
      <c r="G27" s="121" t="e">
        <f>IF(ISERROR(VLOOKUP(C27,FSGT3_Inscr!$B$7:$K$31,5,FALSE))=TRUE,VLOOKUP(C27,FSGT4_Inscr!$B$7:$K$55,5,FALSE),(VLOOKUP(C27,FSGT3_Inscr!$B$7:$K$31,5,FALSE)))</f>
        <v>#N/A</v>
      </c>
      <c r="H27" s="121" t="e">
        <f>IF(ISERROR(VLOOKUP(C27,FSGT3_Inscr!$B$7:$K$31,6,FALSE))=TRUE,VLOOKUP(C27,FSGT4_Inscr!$B$7:$K$55,6,FALSE),(VLOOKUP(C27,FSGT3_Inscr!$B$7:$K$31,6,FALSE)))</f>
        <v>#N/A</v>
      </c>
      <c r="I27" s="121" t="e">
        <f>IF(ISERROR(VLOOKUP(C27,FSGT3_Inscr!$B$7:$K$31,7,FALSE))=TRUE,VLOOKUP(C27,FSGT4_Inscr!$B$7:$K$55,7,FALSE),(VLOOKUP(C27,FSGT3_Inscr!$B$7:$K$31,7,FALSE)))</f>
        <v>#N/A</v>
      </c>
      <c r="J27" s="121" t="e">
        <f>IF(ISERROR(VLOOKUP(C27,FSGT3_Inscr!$B$7:$K$31,8,FALSE))=TRUE,VLOOKUP(C27,FSGT4_Inscr!$B$7:$K$55,8,FALSE),(VLOOKUP(C27,FSGT3_Inscr!$B$7:$K$31,8,FALSE)))</f>
        <v>#N/A</v>
      </c>
      <c r="K27" s="121" t="e">
        <f>IF(ISERROR(VLOOKUP(C27,FSGT3_Inscr!$B$7:$K$31,9,FALSE))=TRUE,VLOOKUP(C27,FSGT4_Inscr!$B$7:$K$55,9,FALSE),(VLOOKUP(C27,FSGT3_Inscr!$B$7:$K$31,9,FALSE)))</f>
        <v>#N/A</v>
      </c>
      <c r="M27" s="460" t="e">
        <f t="shared" si="1"/>
        <v>#N/A</v>
      </c>
      <c r="N27" s="461"/>
      <c r="O27" s="251" t="e">
        <f t="shared" si="2"/>
        <v>#N/A</v>
      </c>
      <c r="Q27" s="250"/>
      <c r="R27" s="278" t="e">
        <f t="shared" si="3"/>
        <v>#N/A</v>
      </c>
      <c r="S27" s="311" t="e">
        <f>(SUM($R$7:R27))/R27</f>
        <v>#N/A</v>
      </c>
      <c r="T27" s="304" t="e">
        <f t="shared" si="4"/>
        <v>#N/A</v>
      </c>
      <c r="U27" s="312" t="e">
        <f t="shared" si="5"/>
        <v>#N/A</v>
      </c>
      <c r="V27" s="313" t="e">
        <f t="shared" si="6"/>
        <v>#N/A</v>
      </c>
      <c r="W27" s="311" t="e">
        <f>(SUM($V$7:V27))/V27</f>
        <v>#N/A</v>
      </c>
      <c r="X27" s="304" t="e">
        <f t="shared" si="8"/>
        <v>#N/A</v>
      </c>
      <c r="Y27" s="314" t="e">
        <f t="shared" si="7"/>
        <v>#N/A</v>
      </c>
      <c r="Z27" s="133"/>
    </row>
    <row r="28" spans="1:26" x14ac:dyDescent="0.25">
      <c r="A28" s="109">
        <v>22</v>
      </c>
      <c r="B28" s="122">
        <f t="shared" si="0"/>
        <v>1</v>
      </c>
      <c r="C28" s="123"/>
      <c r="D28" s="121" t="e">
        <f>IF(ISERROR(VLOOKUP(C28,FSGT3_Inscr!$B$7:$K$31,2,FALSE))=TRUE,VLOOKUP(C28,FSGT4_Inscr!$B$7:$K$55,2,FALSE),(VLOOKUP(C28,FSGT3_Inscr!$B$7:$K$31,2,FALSE)))</f>
        <v>#N/A</v>
      </c>
      <c r="E28" s="121" t="e">
        <f>IF(ISERROR(VLOOKUP(C28,FSGT3_Inscr!$B$7:$K$31,3,FALSE))=TRUE,VLOOKUP(C28,FSGT4_Inscr!$B$7:$K$55,3,FALSE),(VLOOKUP(C28,FSGT3_Inscr!$B$7:$K$31,3,FALSE)))</f>
        <v>#N/A</v>
      </c>
      <c r="F28" s="121" t="e">
        <f>IF(ISERROR(VLOOKUP(C28,FSGT3_Inscr!$B$7:$K$31,4,FALSE))=TRUE,VLOOKUP(C28,FSGT4_Inscr!$B$7:$K$55,4,FALSE),(VLOOKUP(C28,FSGT3_Inscr!$B$7:$K$31,4,FALSE)))</f>
        <v>#N/A</v>
      </c>
      <c r="G28" s="121" t="e">
        <f>IF(ISERROR(VLOOKUP(C28,FSGT3_Inscr!$B$7:$K$31,5,FALSE))=TRUE,VLOOKUP(C28,FSGT4_Inscr!$B$7:$K$55,5,FALSE),(VLOOKUP(C28,FSGT3_Inscr!$B$7:$K$31,5,FALSE)))</f>
        <v>#N/A</v>
      </c>
      <c r="H28" s="121" t="e">
        <f>IF(ISERROR(VLOOKUP(C28,FSGT3_Inscr!$B$7:$K$31,6,FALSE))=TRUE,VLOOKUP(C28,FSGT4_Inscr!$B$7:$K$55,6,FALSE),(VLOOKUP(C28,FSGT3_Inscr!$B$7:$K$31,6,FALSE)))</f>
        <v>#N/A</v>
      </c>
      <c r="I28" s="121" t="e">
        <f>IF(ISERROR(VLOOKUP(C28,FSGT3_Inscr!$B$7:$K$31,7,FALSE))=TRUE,VLOOKUP(C28,FSGT4_Inscr!$B$7:$K$55,7,FALSE),(VLOOKUP(C28,FSGT3_Inscr!$B$7:$K$31,7,FALSE)))</f>
        <v>#N/A</v>
      </c>
      <c r="J28" s="121" t="e">
        <f>IF(ISERROR(VLOOKUP(C28,FSGT3_Inscr!$B$7:$K$31,8,FALSE))=TRUE,VLOOKUP(C28,FSGT4_Inscr!$B$7:$K$55,8,FALSE),(VLOOKUP(C28,FSGT3_Inscr!$B$7:$K$31,8,FALSE)))</f>
        <v>#N/A</v>
      </c>
      <c r="K28" s="121" t="e">
        <f>IF(ISERROR(VLOOKUP(C28,FSGT3_Inscr!$B$7:$K$31,9,FALSE))=TRUE,VLOOKUP(C28,FSGT4_Inscr!$B$7:$K$55,9,FALSE),(VLOOKUP(C28,FSGT3_Inscr!$B$7:$K$31,9,FALSE)))</f>
        <v>#N/A</v>
      </c>
      <c r="M28" s="460" t="e">
        <f t="shared" si="1"/>
        <v>#N/A</v>
      </c>
      <c r="N28" s="461"/>
      <c r="O28" s="251" t="e">
        <f t="shared" si="2"/>
        <v>#N/A</v>
      </c>
      <c r="Q28" s="250"/>
      <c r="R28" s="278" t="e">
        <f t="shared" si="3"/>
        <v>#N/A</v>
      </c>
      <c r="S28" s="311" t="e">
        <f>(SUM($R$7:R28))/R28</f>
        <v>#N/A</v>
      </c>
      <c r="T28" s="304" t="e">
        <f t="shared" si="4"/>
        <v>#N/A</v>
      </c>
      <c r="U28" s="312" t="e">
        <f t="shared" si="5"/>
        <v>#N/A</v>
      </c>
      <c r="V28" s="313" t="e">
        <f t="shared" si="6"/>
        <v>#N/A</v>
      </c>
      <c r="W28" s="311" t="e">
        <f>(SUM($V$7:V28))/V28</f>
        <v>#N/A</v>
      </c>
      <c r="X28" s="304" t="e">
        <f t="shared" si="8"/>
        <v>#N/A</v>
      </c>
      <c r="Y28" s="314" t="e">
        <f t="shared" si="7"/>
        <v>#N/A</v>
      </c>
      <c r="Z28" s="133"/>
    </row>
    <row r="29" spans="1:26" x14ac:dyDescent="0.25">
      <c r="A29" s="109">
        <v>23</v>
      </c>
      <c r="B29" s="122">
        <f t="shared" si="0"/>
        <v>1</v>
      </c>
      <c r="C29" s="123"/>
      <c r="D29" s="121" t="e">
        <f>IF(ISERROR(VLOOKUP(C29,FSGT3_Inscr!$B$7:$K$31,2,FALSE))=TRUE,VLOOKUP(C29,FSGT4_Inscr!$B$7:$K$55,2,FALSE),(VLOOKUP(C29,FSGT3_Inscr!$B$7:$K$31,2,FALSE)))</f>
        <v>#N/A</v>
      </c>
      <c r="E29" s="121" t="e">
        <f>IF(ISERROR(VLOOKUP(C29,FSGT3_Inscr!$B$7:$K$31,3,FALSE))=TRUE,VLOOKUP(C29,FSGT4_Inscr!$B$7:$K$55,3,FALSE),(VLOOKUP(C29,FSGT3_Inscr!$B$7:$K$31,3,FALSE)))</f>
        <v>#N/A</v>
      </c>
      <c r="F29" s="121" t="e">
        <f>IF(ISERROR(VLOOKUP(C29,FSGT3_Inscr!$B$7:$K$31,4,FALSE))=TRUE,VLOOKUP(C29,FSGT4_Inscr!$B$7:$K$55,4,FALSE),(VLOOKUP(C29,FSGT3_Inscr!$B$7:$K$31,4,FALSE)))</f>
        <v>#N/A</v>
      </c>
      <c r="G29" s="121" t="e">
        <f>IF(ISERROR(VLOOKUP(C29,FSGT3_Inscr!$B$7:$K$31,5,FALSE))=TRUE,VLOOKUP(C29,FSGT4_Inscr!$B$7:$K$55,5,FALSE),(VLOOKUP(C29,FSGT3_Inscr!$B$7:$K$31,5,FALSE)))</f>
        <v>#N/A</v>
      </c>
      <c r="H29" s="121" t="e">
        <f>IF(ISERROR(VLOOKUP(C29,FSGT3_Inscr!$B$7:$K$31,6,FALSE))=TRUE,VLOOKUP(C29,FSGT4_Inscr!$B$7:$K$55,6,FALSE),(VLOOKUP(C29,FSGT3_Inscr!$B$7:$K$31,6,FALSE)))</f>
        <v>#N/A</v>
      </c>
      <c r="I29" s="121" t="e">
        <f>IF(ISERROR(VLOOKUP(C29,FSGT3_Inscr!$B$7:$K$31,7,FALSE))=TRUE,VLOOKUP(C29,FSGT4_Inscr!$B$7:$K$55,7,FALSE),(VLOOKUP(C29,FSGT3_Inscr!$B$7:$K$31,7,FALSE)))</f>
        <v>#N/A</v>
      </c>
      <c r="J29" s="121" t="e">
        <f>IF(ISERROR(VLOOKUP(C29,FSGT3_Inscr!$B$7:$K$31,8,FALSE))=TRUE,VLOOKUP(C29,FSGT4_Inscr!$B$7:$K$55,8,FALSE),(VLOOKUP(C29,FSGT3_Inscr!$B$7:$K$31,8,FALSE)))</f>
        <v>#N/A</v>
      </c>
      <c r="K29" s="121" t="e">
        <f>IF(ISERROR(VLOOKUP(C29,FSGT3_Inscr!$B$7:$K$31,9,FALSE))=TRUE,VLOOKUP(C29,FSGT4_Inscr!$B$7:$K$55,9,FALSE),(VLOOKUP(C29,FSGT3_Inscr!$B$7:$K$31,9,FALSE)))</f>
        <v>#N/A</v>
      </c>
      <c r="M29" s="460" t="e">
        <f t="shared" si="1"/>
        <v>#N/A</v>
      </c>
      <c r="N29" s="461"/>
      <c r="O29" s="251" t="e">
        <f t="shared" si="2"/>
        <v>#N/A</v>
      </c>
      <c r="Q29" s="250"/>
      <c r="R29" s="278" t="e">
        <f t="shared" si="3"/>
        <v>#N/A</v>
      </c>
      <c r="S29" s="311" t="e">
        <f>(SUM($R$7:R29))/R29</f>
        <v>#N/A</v>
      </c>
      <c r="T29" s="304" t="e">
        <f t="shared" si="4"/>
        <v>#N/A</v>
      </c>
      <c r="U29" s="312" t="e">
        <f t="shared" si="5"/>
        <v>#N/A</v>
      </c>
      <c r="V29" s="313" t="e">
        <f t="shared" si="6"/>
        <v>#N/A</v>
      </c>
      <c r="W29" s="311" t="e">
        <f>(SUM($V$7:V29))/V29</f>
        <v>#N/A</v>
      </c>
      <c r="X29" s="304" t="e">
        <f t="shared" si="8"/>
        <v>#N/A</v>
      </c>
      <c r="Y29" s="314" t="e">
        <f t="shared" si="7"/>
        <v>#N/A</v>
      </c>
      <c r="Z29" s="133"/>
    </row>
    <row r="30" spans="1:26" x14ac:dyDescent="0.25">
      <c r="A30" s="109">
        <v>24</v>
      </c>
      <c r="B30" s="122">
        <f t="shared" si="0"/>
        <v>1</v>
      </c>
      <c r="C30" s="123"/>
      <c r="D30" s="121" t="e">
        <f>IF(ISERROR(VLOOKUP(C30,FSGT3_Inscr!$B$7:$K$31,2,FALSE))=TRUE,VLOOKUP(C30,FSGT4_Inscr!$B$7:$K$55,2,FALSE),(VLOOKUP(C30,FSGT3_Inscr!$B$7:$K$31,2,FALSE)))</f>
        <v>#N/A</v>
      </c>
      <c r="E30" s="121" t="e">
        <f>IF(ISERROR(VLOOKUP(C30,FSGT3_Inscr!$B$7:$K$31,3,FALSE))=TRUE,VLOOKUP(C30,FSGT4_Inscr!$B$7:$K$55,3,FALSE),(VLOOKUP(C30,FSGT3_Inscr!$B$7:$K$31,3,FALSE)))</f>
        <v>#N/A</v>
      </c>
      <c r="F30" s="121" t="e">
        <f>IF(ISERROR(VLOOKUP(C30,FSGT3_Inscr!$B$7:$K$31,4,FALSE))=TRUE,VLOOKUP(C30,FSGT4_Inscr!$B$7:$K$55,4,FALSE),(VLOOKUP(C30,FSGT3_Inscr!$B$7:$K$31,4,FALSE)))</f>
        <v>#N/A</v>
      </c>
      <c r="G30" s="121" t="e">
        <f>IF(ISERROR(VLOOKUP(C30,FSGT3_Inscr!$B$7:$K$31,5,FALSE))=TRUE,VLOOKUP(C30,FSGT4_Inscr!$B$7:$K$55,5,FALSE),(VLOOKUP(C30,FSGT3_Inscr!$B$7:$K$31,5,FALSE)))</f>
        <v>#N/A</v>
      </c>
      <c r="H30" s="121" t="e">
        <f>IF(ISERROR(VLOOKUP(C30,FSGT3_Inscr!$B$7:$K$31,6,FALSE))=TRUE,VLOOKUP(C30,FSGT4_Inscr!$B$7:$K$55,6,FALSE),(VLOOKUP(C30,FSGT3_Inscr!$B$7:$K$31,6,FALSE)))</f>
        <v>#N/A</v>
      </c>
      <c r="I30" s="121" t="e">
        <f>IF(ISERROR(VLOOKUP(C30,FSGT3_Inscr!$B$7:$K$31,7,FALSE))=TRUE,VLOOKUP(C30,FSGT4_Inscr!$B$7:$K$55,7,FALSE),(VLOOKUP(C30,FSGT3_Inscr!$B$7:$K$31,7,FALSE)))</f>
        <v>#N/A</v>
      </c>
      <c r="J30" s="121" t="e">
        <f>IF(ISERROR(VLOOKUP(C30,FSGT3_Inscr!$B$7:$K$31,8,FALSE))=TRUE,VLOOKUP(C30,FSGT4_Inscr!$B$7:$K$55,8,FALSE),(VLOOKUP(C30,FSGT3_Inscr!$B$7:$K$31,8,FALSE)))</f>
        <v>#N/A</v>
      </c>
      <c r="K30" s="121" t="e">
        <f>IF(ISERROR(VLOOKUP(C30,FSGT3_Inscr!$B$7:$K$31,9,FALSE))=TRUE,VLOOKUP(C30,FSGT4_Inscr!$B$7:$K$55,9,FALSE),(VLOOKUP(C30,FSGT3_Inscr!$B$7:$K$31,9,FALSE)))</f>
        <v>#N/A</v>
      </c>
      <c r="M30" s="460" t="e">
        <f t="shared" si="1"/>
        <v>#N/A</v>
      </c>
      <c r="N30" s="461"/>
      <c r="O30" s="251" t="e">
        <f t="shared" si="2"/>
        <v>#N/A</v>
      </c>
      <c r="Q30" s="250"/>
      <c r="R30" s="278" t="e">
        <f t="shared" si="3"/>
        <v>#N/A</v>
      </c>
      <c r="S30" s="311" t="e">
        <f>(SUM($R$7:R30))/R30</f>
        <v>#N/A</v>
      </c>
      <c r="T30" s="304" t="e">
        <f t="shared" si="4"/>
        <v>#N/A</v>
      </c>
      <c r="U30" s="312" t="e">
        <f t="shared" si="5"/>
        <v>#N/A</v>
      </c>
      <c r="V30" s="313" t="e">
        <f t="shared" si="6"/>
        <v>#N/A</v>
      </c>
      <c r="W30" s="311" t="e">
        <f>(SUM($V$7:V30))/V30</f>
        <v>#N/A</v>
      </c>
      <c r="X30" s="304" t="e">
        <f t="shared" si="8"/>
        <v>#N/A</v>
      </c>
      <c r="Y30" s="314" t="e">
        <f t="shared" si="7"/>
        <v>#N/A</v>
      </c>
      <c r="Z30" s="133"/>
    </row>
    <row r="31" spans="1:26" x14ac:dyDescent="0.25">
      <c r="A31" s="121">
        <v>25</v>
      </c>
      <c r="B31" s="122">
        <f t="shared" si="0"/>
        <v>1</v>
      </c>
      <c r="C31" s="123"/>
      <c r="D31" s="121" t="e">
        <f>IF(ISERROR(VLOOKUP(C31,FSGT3_Inscr!$B$7:$K$31,2,FALSE))=TRUE,VLOOKUP(C31,FSGT4_Inscr!$B$7:$K$55,2,FALSE),(VLOOKUP(C31,FSGT3_Inscr!$B$7:$K$31,2,FALSE)))</f>
        <v>#N/A</v>
      </c>
      <c r="E31" s="121" t="e">
        <f>IF(ISERROR(VLOOKUP(C31,FSGT3_Inscr!$B$7:$K$31,3,FALSE))=TRUE,VLOOKUP(C31,FSGT4_Inscr!$B$7:$K$55,3,FALSE),(VLOOKUP(C31,FSGT3_Inscr!$B$7:$K$31,3,FALSE)))</f>
        <v>#N/A</v>
      </c>
      <c r="F31" s="121" t="e">
        <f>IF(ISERROR(VLOOKUP(C31,FSGT3_Inscr!$B$7:$K$31,4,FALSE))=TRUE,VLOOKUP(C31,FSGT4_Inscr!$B$7:$K$55,4,FALSE),(VLOOKUP(C31,FSGT3_Inscr!$B$7:$K$31,4,FALSE)))</f>
        <v>#N/A</v>
      </c>
      <c r="G31" s="121" t="e">
        <f>IF(ISERROR(VLOOKUP(C31,FSGT3_Inscr!$B$7:$K$31,5,FALSE))=TRUE,VLOOKUP(C31,FSGT4_Inscr!$B$7:$K$55,5,FALSE),(VLOOKUP(C31,FSGT3_Inscr!$B$7:$K$31,5,FALSE)))</f>
        <v>#N/A</v>
      </c>
      <c r="H31" s="121" t="e">
        <f>IF(ISERROR(VLOOKUP(C31,FSGT3_Inscr!$B$7:$K$31,6,FALSE))=TRUE,VLOOKUP(C31,FSGT4_Inscr!$B$7:$K$55,6,FALSE),(VLOOKUP(C31,FSGT3_Inscr!$B$7:$K$31,6,FALSE)))</f>
        <v>#N/A</v>
      </c>
      <c r="I31" s="121" t="e">
        <f>IF(ISERROR(VLOOKUP(C31,FSGT3_Inscr!$B$7:$K$31,7,FALSE))=TRUE,VLOOKUP(C31,FSGT4_Inscr!$B$7:$K$55,7,FALSE),(VLOOKUP(C31,FSGT3_Inscr!$B$7:$K$31,7,FALSE)))</f>
        <v>#N/A</v>
      </c>
      <c r="J31" s="121" t="e">
        <f>IF(ISERROR(VLOOKUP(C31,FSGT3_Inscr!$B$7:$K$31,8,FALSE))=TRUE,VLOOKUP(C31,FSGT4_Inscr!$B$7:$K$55,8,FALSE),(VLOOKUP(C31,FSGT3_Inscr!$B$7:$K$31,8,FALSE)))</f>
        <v>#N/A</v>
      </c>
      <c r="K31" s="121" t="e">
        <f>IF(ISERROR(VLOOKUP(C31,FSGT3_Inscr!$B$7:$K$31,9,FALSE))=TRUE,VLOOKUP(C31,FSGT4_Inscr!$B$7:$K$55,9,FALSE),(VLOOKUP(C31,FSGT3_Inscr!$B$7:$K$31,9,FALSE)))</f>
        <v>#N/A</v>
      </c>
      <c r="M31" s="460" t="e">
        <f t="shared" si="1"/>
        <v>#N/A</v>
      </c>
      <c r="N31" s="461"/>
      <c r="O31" s="251" t="e">
        <f t="shared" si="2"/>
        <v>#N/A</v>
      </c>
      <c r="Q31" s="250"/>
      <c r="R31" s="278" t="e">
        <f t="shared" si="3"/>
        <v>#N/A</v>
      </c>
      <c r="S31" s="311" t="e">
        <f>(SUM($R$7:R31))/R31</f>
        <v>#N/A</v>
      </c>
      <c r="T31" s="304" t="e">
        <f t="shared" si="4"/>
        <v>#N/A</v>
      </c>
      <c r="U31" s="312" t="e">
        <f t="shared" si="5"/>
        <v>#N/A</v>
      </c>
      <c r="V31" s="313" t="e">
        <f t="shared" si="6"/>
        <v>#N/A</v>
      </c>
      <c r="W31" s="311" t="e">
        <f>(SUM($V$7:V31))/V31</f>
        <v>#N/A</v>
      </c>
      <c r="X31" s="304" t="e">
        <f t="shared" si="8"/>
        <v>#N/A</v>
      </c>
      <c r="Y31" s="314" t="e">
        <f t="shared" si="7"/>
        <v>#N/A</v>
      </c>
      <c r="Z31" s="133"/>
    </row>
    <row r="32" spans="1:26" x14ac:dyDescent="0.25">
      <c r="A32" s="121">
        <v>26</v>
      </c>
      <c r="B32" s="122">
        <f t="shared" si="0"/>
        <v>1</v>
      </c>
      <c r="C32" s="123"/>
      <c r="D32" s="121" t="e">
        <f>IF(ISERROR(VLOOKUP(C32,FSGT3_Inscr!$B$7:$K$31,2,FALSE))=TRUE,VLOOKUP(C32,FSGT4_Inscr!$B$7:$K$55,2,FALSE),(VLOOKUP(C32,FSGT3_Inscr!$B$7:$K$31,2,FALSE)))</f>
        <v>#N/A</v>
      </c>
      <c r="E32" s="121" t="e">
        <f>IF(ISERROR(VLOOKUP(C32,FSGT3_Inscr!$B$7:$K$31,3,FALSE))=TRUE,VLOOKUP(C32,FSGT4_Inscr!$B$7:$K$55,3,FALSE),(VLOOKUP(C32,FSGT3_Inscr!$B$7:$K$31,3,FALSE)))</f>
        <v>#N/A</v>
      </c>
      <c r="F32" s="121" t="e">
        <f>IF(ISERROR(VLOOKUP(C32,FSGT3_Inscr!$B$7:$K$31,4,FALSE))=TRUE,VLOOKUP(C32,FSGT4_Inscr!$B$7:$K$55,4,FALSE),(VLOOKUP(C32,FSGT3_Inscr!$B$7:$K$31,4,FALSE)))</f>
        <v>#N/A</v>
      </c>
      <c r="G32" s="121" t="e">
        <f>IF(ISERROR(VLOOKUP(C32,FSGT3_Inscr!$B$7:$K$31,5,FALSE))=TRUE,VLOOKUP(C32,FSGT4_Inscr!$B$7:$K$55,5,FALSE),(VLOOKUP(C32,FSGT3_Inscr!$B$7:$K$31,5,FALSE)))</f>
        <v>#N/A</v>
      </c>
      <c r="H32" s="121" t="e">
        <f>IF(ISERROR(VLOOKUP(C32,FSGT3_Inscr!$B$7:$K$31,6,FALSE))=TRUE,VLOOKUP(C32,FSGT4_Inscr!$B$7:$K$55,6,FALSE),(VLOOKUP(C32,FSGT3_Inscr!$B$7:$K$31,6,FALSE)))</f>
        <v>#N/A</v>
      </c>
      <c r="I32" s="121" t="e">
        <f>IF(ISERROR(VLOOKUP(C32,FSGT3_Inscr!$B$7:$K$31,7,FALSE))=TRUE,VLOOKUP(C32,FSGT4_Inscr!$B$7:$K$55,7,FALSE),(VLOOKUP(C32,FSGT3_Inscr!$B$7:$K$31,7,FALSE)))</f>
        <v>#N/A</v>
      </c>
      <c r="J32" s="121" t="e">
        <f>IF(ISERROR(VLOOKUP(C32,FSGT3_Inscr!$B$7:$K$31,8,FALSE))=TRUE,VLOOKUP(C32,FSGT4_Inscr!$B$7:$K$55,8,FALSE),(VLOOKUP(C32,FSGT3_Inscr!$B$7:$K$31,8,FALSE)))</f>
        <v>#N/A</v>
      </c>
      <c r="K32" s="121" t="e">
        <f>IF(ISERROR(VLOOKUP(C32,FSGT3_Inscr!$B$7:$K$31,9,FALSE))=TRUE,VLOOKUP(C32,FSGT4_Inscr!$B$7:$K$55,9,FALSE),(VLOOKUP(C32,FSGT3_Inscr!$B$7:$K$31,9,FALSE)))</f>
        <v>#N/A</v>
      </c>
      <c r="M32" s="460" t="e">
        <f t="shared" si="1"/>
        <v>#N/A</v>
      </c>
      <c r="N32" s="461"/>
      <c r="O32" s="251" t="e">
        <f t="shared" si="2"/>
        <v>#N/A</v>
      </c>
      <c r="Q32" s="250"/>
      <c r="R32" s="278" t="e">
        <f t="shared" si="3"/>
        <v>#N/A</v>
      </c>
      <c r="S32" s="311" t="e">
        <f>(SUM($R$7:R32))/R32</f>
        <v>#N/A</v>
      </c>
      <c r="T32" s="304" t="e">
        <f t="shared" si="4"/>
        <v>#N/A</v>
      </c>
      <c r="U32" s="312" t="e">
        <f t="shared" si="5"/>
        <v>#N/A</v>
      </c>
      <c r="V32" s="313" t="e">
        <f t="shared" si="6"/>
        <v>#N/A</v>
      </c>
      <c r="W32" s="311" t="e">
        <f>(SUM($V$7:V32))/V32</f>
        <v>#N/A</v>
      </c>
      <c r="X32" s="304" t="e">
        <f t="shared" si="8"/>
        <v>#N/A</v>
      </c>
      <c r="Y32" s="314" t="e">
        <f t="shared" si="7"/>
        <v>#N/A</v>
      </c>
      <c r="Z32" s="133"/>
    </row>
    <row r="33" spans="1:26" x14ac:dyDescent="0.25">
      <c r="A33" s="121">
        <v>27</v>
      </c>
      <c r="B33" s="122">
        <f t="shared" si="0"/>
        <v>1</v>
      </c>
      <c r="C33" s="123"/>
      <c r="D33" s="121" t="e">
        <f>IF(ISERROR(VLOOKUP(C33,FSGT3_Inscr!$B$7:$K$31,2,FALSE))=TRUE,VLOOKUP(C33,FSGT4_Inscr!$B$7:$K$55,2,FALSE),(VLOOKUP(C33,FSGT3_Inscr!$B$7:$K$31,2,FALSE)))</f>
        <v>#N/A</v>
      </c>
      <c r="E33" s="121" t="e">
        <f>IF(ISERROR(VLOOKUP(C33,FSGT3_Inscr!$B$7:$K$31,3,FALSE))=TRUE,VLOOKUP(C33,FSGT4_Inscr!$B$7:$K$55,3,FALSE),(VLOOKUP(C33,FSGT3_Inscr!$B$7:$K$31,3,FALSE)))</f>
        <v>#N/A</v>
      </c>
      <c r="F33" s="121" t="e">
        <f>IF(ISERROR(VLOOKUP(C33,FSGT3_Inscr!$B$7:$K$31,4,FALSE))=TRUE,VLOOKUP(C33,FSGT4_Inscr!$B$7:$K$55,4,FALSE),(VLOOKUP(C33,FSGT3_Inscr!$B$7:$K$31,4,FALSE)))</f>
        <v>#N/A</v>
      </c>
      <c r="G33" s="121" t="e">
        <f>IF(ISERROR(VLOOKUP(C33,FSGT3_Inscr!$B$7:$K$31,5,FALSE))=TRUE,VLOOKUP(C33,FSGT4_Inscr!$B$7:$K$55,5,FALSE),(VLOOKUP(C33,FSGT3_Inscr!$B$7:$K$31,5,FALSE)))</f>
        <v>#N/A</v>
      </c>
      <c r="H33" s="121" t="e">
        <f>IF(ISERROR(VLOOKUP(C33,FSGT3_Inscr!$B$7:$K$31,6,FALSE))=TRUE,VLOOKUP(C33,FSGT4_Inscr!$B$7:$K$55,6,FALSE),(VLOOKUP(C33,FSGT3_Inscr!$B$7:$K$31,6,FALSE)))</f>
        <v>#N/A</v>
      </c>
      <c r="I33" s="121" t="e">
        <f>IF(ISERROR(VLOOKUP(C33,FSGT3_Inscr!$B$7:$K$31,7,FALSE))=TRUE,VLOOKUP(C33,FSGT4_Inscr!$B$7:$K$55,7,FALSE),(VLOOKUP(C33,FSGT3_Inscr!$B$7:$K$31,7,FALSE)))</f>
        <v>#N/A</v>
      </c>
      <c r="J33" s="121" t="e">
        <f>IF(ISERROR(VLOOKUP(C33,FSGT3_Inscr!$B$7:$K$31,8,FALSE))=TRUE,VLOOKUP(C33,FSGT4_Inscr!$B$7:$K$55,8,FALSE),(VLOOKUP(C33,FSGT3_Inscr!$B$7:$K$31,8,FALSE)))</f>
        <v>#N/A</v>
      </c>
      <c r="K33" s="121" t="e">
        <f>IF(ISERROR(VLOOKUP(C33,FSGT3_Inscr!$B$7:$K$31,9,FALSE))=TRUE,VLOOKUP(C33,FSGT4_Inscr!$B$7:$K$55,9,FALSE),(VLOOKUP(C33,FSGT3_Inscr!$B$7:$K$31,9,FALSE)))</f>
        <v>#N/A</v>
      </c>
      <c r="M33" s="460" t="e">
        <f t="shared" si="1"/>
        <v>#N/A</v>
      </c>
      <c r="N33" s="461"/>
      <c r="O33" s="251" t="e">
        <f t="shared" si="2"/>
        <v>#N/A</v>
      </c>
      <c r="Q33" s="250"/>
      <c r="R33" s="278" t="e">
        <f t="shared" si="3"/>
        <v>#N/A</v>
      </c>
      <c r="S33" s="311" t="e">
        <f>(SUM($R$7:R33))/R33</f>
        <v>#N/A</v>
      </c>
      <c r="T33" s="304" t="e">
        <f t="shared" si="4"/>
        <v>#N/A</v>
      </c>
      <c r="U33" s="312" t="e">
        <f t="shared" si="5"/>
        <v>#N/A</v>
      </c>
      <c r="V33" s="313" t="e">
        <f t="shared" si="6"/>
        <v>#N/A</v>
      </c>
      <c r="W33" s="311" t="e">
        <f>(SUM($V$7:V33))/V33</f>
        <v>#N/A</v>
      </c>
      <c r="X33" s="304" t="e">
        <f t="shared" si="8"/>
        <v>#N/A</v>
      </c>
      <c r="Y33" s="314" t="e">
        <f t="shared" si="7"/>
        <v>#N/A</v>
      </c>
      <c r="Z33" s="133"/>
    </row>
    <row r="34" spans="1:26" x14ac:dyDescent="0.25">
      <c r="A34" s="109">
        <v>28</v>
      </c>
      <c r="B34" s="122">
        <f t="shared" si="0"/>
        <v>1</v>
      </c>
      <c r="C34" s="123"/>
      <c r="D34" s="121" t="e">
        <f>IF(ISERROR(VLOOKUP(C34,FSGT3_Inscr!$B$7:$K$31,2,FALSE))=TRUE,VLOOKUP(C34,FSGT4_Inscr!$B$7:$K$55,2,FALSE),(VLOOKUP(C34,FSGT3_Inscr!$B$7:$K$31,2,FALSE)))</f>
        <v>#N/A</v>
      </c>
      <c r="E34" s="121" t="e">
        <f>IF(ISERROR(VLOOKUP(C34,FSGT3_Inscr!$B$7:$K$31,3,FALSE))=TRUE,VLOOKUP(C34,FSGT4_Inscr!$B$7:$K$55,3,FALSE),(VLOOKUP(C34,FSGT3_Inscr!$B$7:$K$31,3,FALSE)))</f>
        <v>#N/A</v>
      </c>
      <c r="F34" s="121" t="e">
        <f>IF(ISERROR(VLOOKUP(C34,FSGT3_Inscr!$B$7:$K$31,4,FALSE))=TRUE,VLOOKUP(C34,FSGT4_Inscr!$B$7:$K$55,4,FALSE),(VLOOKUP(C34,FSGT3_Inscr!$B$7:$K$31,4,FALSE)))</f>
        <v>#N/A</v>
      </c>
      <c r="G34" s="121" t="e">
        <f>IF(ISERROR(VLOOKUP(C34,FSGT3_Inscr!$B$7:$K$31,5,FALSE))=TRUE,VLOOKUP(C34,FSGT4_Inscr!$B$7:$K$55,5,FALSE),(VLOOKUP(C34,FSGT3_Inscr!$B$7:$K$31,5,FALSE)))</f>
        <v>#N/A</v>
      </c>
      <c r="H34" s="121" t="e">
        <f>IF(ISERROR(VLOOKUP(C34,FSGT3_Inscr!$B$7:$K$31,6,FALSE))=TRUE,VLOOKUP(C34,FSGT4_Inscr!$B$7:$K$55,6,FALSE),(VLOOKUP(C34,FSGT3_Inscr!$B$7:$K$31,6,FALSE)))</f>
        <v>#N/A</v>
      </c>
      <c r="I34" s="121" t="e">
        <f>IF(ISERROR(VLOOKUP(C34,FSGT3_Inscr!$B$7:$K$31,7,FALSE))=TRUE,VLOOKUP(C34,FSGT4_Inscr!$B$7:$K$55,7,FALSE),(VLOOKUP(C34,FSGT3_Inscr!$B$7:$K$31,7,FALSE)))</f>
        <v>#N/A</v>
      </c>
      <c r="J34" s="121" t="e">
        <f>IF(ISERROR(VLOOKUP(C34,FSGT3_Inscr!$B$7:$K$31,8,FALSE))=TRUE,VLOOKUP(C34,FSGT4_Inscr!$B$7:$K$55,8,FALSE),(VLOOKUP(C34,FSGT3_Inscr!$B$7:$K$31,8,FALSE)))</f>
        <v>#N/A</v>
      </c>
      <c r="K34" s="121" t="e">
        <f>IF(ISERROR(VLOOKUP(C34,FSGT3_Inscr!$B$7:$K$31,9,FALSE))=TRUE,VLOOKUP(C34,FSGT4_Inscr!$B$7:$K$55,9,FALSE),(VLOOKUP(C34,FSGT3_Inscr!$B$7:$K$31,9,FALSE)))</f>
        <v>#N/A</v>
      </c>
      <c r="M34" s="460" t="e">
        <f t="shared" si="1"/>
        <v>#N/A</v>
      </c>
      <c r="N34" s="461"/>
      <c r="O34" s="251" t="e">
        <f t="shared" si="2"/>
        <v>#N/A</v>
      </c>
      <c r="Q34" s="250"/>
      <c r="R34" s="278" t="e">
        <f t="shared" si="3"/>
        <v>#N/A</v>
      </c>
      <c r="S34" s="311" t="e">
        <f>(SUM($R$7:R34))/R34</f>
        <v>#N/A</v>
      </c>
      <c r="T34" s="304" t="e">
        <f t="shared" si="4"/>
        <v>#N/A</v>
      </c>
      <c r="U34" s="312" t="e">
        <f t="shared" si="5"/>
        <v>#N/A</v>
      </c>
      <c r="V34" s="313" t="e">
        <f t="shared" si="6"/>
        <v>#N/A</v>
      </c>
      <c r="W34" s="311" t="e">
        <f>(SUM($V$7:V34))/V34</f>
        <v>#N/A</v>
      </c>
      <c r="X34" s="304" t="e">
        <f t="shared" si="8"/>
        <v>#N/A</v>
      </c>
      <c r="Y34" s="314" t="e">
        <f t="shared" si="7"/>
        <v>#N/A</v>
      </c>
      <c r="Z34" s="133"/>
    </row>
    <row r="35" spans="1:26" x14ac:dyDescent="0.25">
      <c r="A35" s="109">
        <v>29</v>
      </c>
      <c r="B35" s="122">
        <f t="shared" si="0"/>
        <v>1</v>
      </c>
      <c r="C35" s="123"/>
      <c r="D35" s="121" t="e">
        <f>IF(ISERROR(VLOOKUP(C35,FSGT3_Inscr!$B$7:$K$31,2,FALSE))=TRUE,VLOOKUP(C35,FSGT4_Inscr!$B$7:$K$55,2,FALSE),(VLOOKUP(C35,FSGT3_Inscr!$B$7:$K$31,2,FALSE)))</f>
        <v>#N/A</v>
      </c>
      <c r="E35" s="121" t="e">
        <f>IF(ISERROR(VLOOKUP(C35,FSGT3_Inscr!$B$7:$K$31,3,FALSE))=TRUE,VLOOKUP(C35,FSGT4_Inscr!$B$7:$K$55,3,FALSE),(VLOOKUP(C35,FSGT3_Inscr!$B$7:$K$31,3,FALSE)))</f>
        <v>#N/A</v>
      </c>
      <c r="F35" s="121" t="e">
        <f>IF(ISERROR(VLOOKUP(C35,FSGT3_Inscr!$B$7:$K$31,4,FALSE))=TRUE,VLOOKUP(C35,FSGT4_Inscr!$B$7:$K$55,4,FALSE),(VLOOKUP(C35,FSGT3_Inscr!$B$7:$K$31,4,FALSE)))</f>
        <v>#N/A</v>
      </c>
      <c r="G35" s="121" t="e">
        <f>IF(ISERROR(VLOOKUP(C35,FSGT3_Inscr!$B$7:$K$31,5,FALSE))=TRUE,VLOOKUP(C35,FSGT4_Inscr!$B$7:$K$55,5,FALSE),(VLOOKUP(C35,FSGT3_Inscr!$B$7:$K$31,5,FALSE)))</f>
        <v>#N/A</v>
      </c>
      <c r="H35" s="121" t="e">
        <f>IF(ISERROR(VLOOKUP(C35,FSGT3_Inscr!$B$7:$K$31,6,FALSE))=TRUE,VLOOKUP(C35,FSGT4_Inscr!$B$7:$K$55,6,FALSE),(VLOOKUP(C35,FSGT3_Inscr!$B$7:$K$31,6,FALSE)))</f>
        <v>#N/A</v>
      </c>
      <c r="I35" s="121" t="e">
        <f>IF(ISERROR(VLOOKUP(C35,FSGT3_Inscr!$B$7:$K$31,7,FALSE))=TRUE,VLOOKUP(C35,FSGT4_Inscr!$B$7:$K$55,7,FALSE),(VLOOKUP(C35,FSGT3_Inscr!$B$7:$K$31,7,FALSE)))</f>
        <v>#N/A</v>
      </c>
      <c r="J35" s="121" t="e">
        <f>IF(ISERROR(VLOOKUP(C35,FSGT3_Inscr!$B$7:$K$31,8,FALSE))=TRUE,VLOOKUP(C35,FSGT4_Inscr!$B$7:$K$55,8,FALSE),(VLOOKUP(C35,FSGT3_Inscr!$B$7:$K$31,8,FALSE)))</f>
        <v>#N/A</v>
      </c>
      <c r="K35" s="121" t="e">
        <f>IF(ISERROR(VLOOKUP(C35,FSGT3_Inscr!$B$7:$K$31,9,FALSE))=TRUE,VLOOKUP(C35,FSGT4_Inscr!$B$7:$K$55,9,FALSE),(VLOOKUP(C35,FSGT3_Inscr!$B$7:$K$31,9,FALSE)))</f>
        <v>#N/A</v>
      </c>
      <c r="M35" s="460" t="e">
        <f t="shared" si="1"/>
        <v>#N/A</v>
      </c>
      <c r="N35" s="461"/>
      <c r="O35" s="251" t="e">
        <f t="shared" si="2"/>
        <v>#N/A</v>
      </c>
      <c r="Q35" s="250"/>
      <c r="R35" s="278" t="e">
        <f t="shared" si="3"/>
        <v>#N/A</v>
      </c>
      <c r="S35" s="311" t="e">
        <f>(SUM($R$7:R35))/R35</f>
        <v>#N/A</v>
      </c>
      <c r="T35" s="304" t="e">
        <f t="shared" si="4"/>
        <v>#N/A</v>
      </c>
      <c r="U35" s="312" t="e">
        <f t="shared" si="5"/>
        <v>#N/A</v>
      </c>
      <c r="V35" s="313" t="e">
        <f t="shared" si="6"/>
        <v>#N/A</v>
      </c>
      <c r="W35" s="311" t="e">
        <f>(SUM($V$7:V35))/V35</f>
        <v>#N/A</v>
      </c>
      <c r="X35" s="304" t="e">
        <f t="shared" si="8"/>
        <v>#N/A</v>
      </c>
      <c r="Y35" s="314" t="e">
        <f t="shared" si="7"/>
        <v>#N/A</v>
      </c>
      <c r="Z35" s="133"/>
    </row>
    <row r="36" spans="1:26" x14ac:dyDescent="0.25">
      <c r="A36" s="109">
        <v>30</v>
      </c>
      <c r="B36" s="122">
        <f t="shared" si="0"/>
        <v>1</v>
      </c>
      <c r="C36" s="123"/>
      <c r="D36" s="121" t="e">
        <f>IF(ISERROR(VLOOKUP(C36,FSGT3_Inscr!$B$7:$K$31,2,FALSE))=TRUE,VLOOKUP(C36,FSGT4_Inscr!$B$7:$K$55,2,FALSE),(VLOOKUP(C36,FSGT3_Inscr!$B$7:$K$31,2,FALSE)))</f>
        <v>#N/A</v>
      </c>
      <c r="E36" s="121" t="e">
        <f>IF(ISERROR(VLOOKUP(C36,FSGT3_Inscr!$B$7:$K$31,3,FALSE))=TRUE,VLOOKUP(C36,FSGT4_Inscr!$B$7:$K$55,3,FALSE),(VLOOKUP(C36,FSGT3_Inscr!$B$7:$K$31,3,FALSE)))</f>
        <v>#N/A</v>
      </c>
      <c r="F36" s="121" t="e">
        <f>IF(ISERROR(VLOOKUP(C36,FSGT3_Inscr!$B$7:$K$31,4,FALSE))=TRUE,VLOOKUP(C36,FSGT4_Inscr!$B$7:$K$55,4,FALSE),(VLOOKUP(C36,FSGT3_Inscr!$B$7:$K$31,4,FALSE)))</f>
        <v>#N/A</v>
      </c>
      <c r="G36" s="121" t="e">
        <f>IF(ISERROR(VLOOKUP(C36,FSGT3_Inscr!$B$7:$K$31,5,FALSE))=TRUE,VLOOKUP(C36,FSGT4_Inscr!$B$7:$K$55,5,FALSE),(VLOOKUP(C36,FSGT3_Inscr!$B$7:$K$31,5,FALSE)))</f>
        <v>#N/A</v>
      </c>
      <c r="H36" s="121" t="e">
        <f>IF(ISERROR(VLOOKUP(C36,FSGT3_Inscr!$B$7:$K$31,6,FALSE))=TRUE,VLOOKUP(C36,FSGT4_Inscr!$B$7:$K$55,6,FALSE),(VLOOKUP(C36,FSGT3_Inscr!$B$7:$K$31,6,FALSE)))</f>
        <v>#N/A</v>
      </c>
      <c r="I36" s="121" t="e">
        <f>IF(ISERROR(VLOOKUP(C36,FSGT3_Inscr!$B$7:$K$31,7,FALSE))=TRUE,VLOOKUP(C36,FSGT4_Inscr!$B$7:$K$55,7,FALSE),(VLOOKUP(C36,FSGT3_Inscr!$B$7:$K$31,7,FALSE)))</f>
        <v>#N/A</v>
      </c>
      <c r="J36" s="121" t="e">
        <f>IF(ISERROR(VLOOKUP(C36,FSGT3_Inscr!$B$7:$K$31,8,FALSE))=TRUE,VLOOKUP(C36,FSGT4_Inscr!$B$7:$K$55,8,FALSE),(VLOOKUP(C36,FSGT3_Inscr!$B$7:$K$31,8,FALSE)))</f>
        <v>#N/A</v>
      </c>
      <c r="K36" s="121" t="e">
        <f>IF(ISERROR(VLOOKUP(C36,FSGT3_Inscr!$B$7:$K$31,9,FALSE))=TRUE,VLOOKUP(C36,FSGT4_Inscr!$B$7:$K$55,9,FALSE),(VLOOKUP(C36,FSGT3_Inscr!$B$7:$K$31,9,FALSE)))</f>
        <v>#N/A</v>
      </c>
      <c r="M36" s="460" t="e">
        <f t="shared" si="1"/>
        <v>#N/A</v>
      </c>
      <c r="N36" s="461"/>
      <c r="O36" s="251" t="e">
        <f t="shared" si="2"/>
        <v>#N/A</v>
      </c>
      <c r="Q36" s="250"/>
      <c r="R36" s="278" t="e">
        <f t="shared" si="3"/>
        <v>#N/A</v>
      </c>
      <c r="S36" s="311" t="e">
        <f>(SUM($R$7:R36))/R36</f>
        <v>#N/A</v>
      </c>
      <c r="T36" s="304" t="e">
        <f t="shared" si="4"/>
        <v>#N/A</v>
      </c>
      <c r="U36" s="312" t="e">
        <f t="shared" si="5"/>
        <v>#N/A</v>
      </c>
      <c r="V36" s="313" t="e">
        <f t="shared" si="6"/>
        <v>#N/A</v>
      </c>
      <c r="W36" s="311" t="e">
        <f>(SUM($V$7:V36))/V36</f>
        <v>#N/A</v>
      </c>
      <c r="X36" s="304" t="e">
        <f t="shared" si="8"/>
        <v>#N/A</v>
      </c>
      <c r="Y36" s="314" t="e">
        <f t="shared" si="7"/>
        <v>#N/A</v>
      </c>
      <c r="Z36" s="133"/>
    </row>
    <row r="37" spans="1:26" x14ac:dyDescent="0.25">
      <c r="A37" s="109">
        <v>31</v>
      </c>
      <c r="B37" s="122">
        <f t="shared" si="0"/>
        <v>1</v>
      </c>
      <c r="C37" s="123"/>
      <c r="D37" s="121" t="e">
        <f>IF(ISERROR(VLOOKUP(C37,FSGT3_Inscr!$B$7:$K$31,2,FALSE))=TRUE,VLOOKUP(C37,FSGT4_Inscr!$B$7:$K$55,2,FALSE),(VLOOKUP(C37,FSGT3_Inscr!$B$7:$K$31,2,FALSE)))</f>
        <v>#N/A</v>
      </c>
      <c r="E37" s="121" t="e">
        <f>IF(ISERROR(VLOOKUP(C37,FSGT3_Inscr!$B$7:$K$31,3,FALSE))=TRUE,VLOOKUP(C37,FSGT4_Inscr!$B$7:$K$55,3,FALSE),(VLOOKUP(C37,FSGT3_Inscr!$B$7:$K$31,3,FALSE)))</f>
        <v>#N/A</v>
      </c>
      <c r="F37" s="121" t="e">
        <f>IF(ISERROR(VLOOKUP(C37,FSGT3_Inscr!$B$7:$K$31,4,FALSE))=TRUE,VLOOKUP(C37,FSGT4_Inscr!$B$7:$K$55,4,FALSE),(VLOOKUP(C37,FSGT3_Inscr!$B$7:$K$31,4,FALSE)))</f>
        <v>#N/A</v>
      </c>
      <c r="G37" s="121" t="e">
        <f>IF(ISERROR(VLOOKUP(C37,FSGT3_Inscr!$B$7:$K$31,5,FALSE))=TRUE,VLOOKUP(C37,FSGT4_Inscr!$B$7:$K$55,5,FALSE),(VLOOKUP(C37,FSGT3_Inscr!$B$7:$K$31,5,FALSE)))</f>
        <v>#N/A</v>
      </c>
      <c r="H37" s="121" t="e">
        <f>IF(ISERROR(VLOOKUP(C37,FSGT3_Inscr!$B$7:$K$31,6,FALSE))=TRUE,VLOOKUP(C37,FSGT4_Inscr!$B$7:$K$55,6,FALSE),(VLOOKUP(C37,FSGT3_Inscr!$B$7:$K$31,6,FALSE)))</f>
        <v>#N/A</v>
      </c>
      <c r="I37" s="121" t="e">
        <f>IF(ISERROR(VLOOKUP(C37,FSGT3_Inscr!$B$7:$K$31,7,FALSE))=TRUE,VLOOKUP(C37,FSGT4_Inscr!$B$7:$K$55,7,FALSE),(VLOOKUP(C37,FSGT3_Inscr!$B$7:$K$31,7,FALSE)))</f>
        <v>#N/A</v>
      </c>
      <c r="J37" s="121" t="e">
        <f>IF(ISERROR(VLOOKUP(C37,FSGT3_Inscr!$B$7:$K$31,8,FALSE))=TRUE,VLOOKUP(C37,FSGT4_Inscr!$B$7:$K$55,8,FALSE),(VLOOKUP(C37,FSGT3_Inscr!$B$7:$K$31,8,FALSE)))</f>
        <v>#N/A</v>
      </c>
      <c r="K37" s="121" t="e">
        <f>IF(ISERROR(VLOOKUP(C37,FSGT3_Inscr!$B$7:$K$31,9,FALSE))=TRUE,VLOOKUP(C37,FSGT4_Inscr!$B$7:$K$55,9,FALSE),(VLOOKUP(C37,FSGT3_Inscr!$B$7:$K$31,9,FALSE)))</f>
        <v>#N/A</v>
      </c>
      <c r="M37" s="460" t="e">
        <f t="shared" si="1"/>
        <v>#N/A</v>
      </c>
      <c r="N37" s="461"/>
      <c r="O37" s="251" t="e">
        <f t="shared" si="2"/>
        <v>#N/A</v>
      </c>
      <c r="Q37" s="250"/>
      <c r="R37" s="278" t="e">
        <f t="shared" si="3"/>
        <v>#N/A</v>
      </c>
      <c r="S37" s="311" t="e">
        <f>(SUM($R$7:R37))/R37</f>
        <v>#N/A</v>
      </c>
      <c r="T37" s="304" t="e">
        <f t="shared" si="4"/>
        <v>#N/A</v>
      </c>
      <c r="U37" s="312" t="e">
        <f t="shared" si="5"/>
        <v>#N/A</v>
      </c>
      <c r="V37" s="313" t="e">
        <f t="shared" si="6"/>
        <v>#N/A</v>
      </c>
      <c r="W37" s="311" t="e">
        <f>(SUM($V$7:V37))/V37</f>
        <v>#N/A</v>
      </c>
      <c r="X37" s="304" t="e">
        <f t="shared" si="8"/>
        <v>#N/A</v>
      </c>
      <c r="Y37" s="314" t="e">
        <f t="shared" si="7"/>
        <v>#N/A</v>
      </c>
      <c r="Z37" s="133"/>
    </row>
    <row r="38" spans="1:26" x14ac:dyDescent="0.25">
      <c r="A38" s="109">
        <v>32</v>
      </c>
      <c r="B38" s="122">
        <f t="shared" si="0"/>
        <v>1</v>
      </c>
      <c r="C38" s="123"/>
      <c r="D38" s="121" t="e">
        <f>IF(ISERROR(VLOOKUP(C38,FSGT3_Inscr!$B$7:$K$31,2,FALSE))=TRUE,VLOOKUP(C38,FSGT4_Inscr!$B$7:$K$55,2,FALSE),(VLOOKUP(C38,FSGT3_Inscr!$B$7:$K$31,2,FALSE)))</f>
        <v>#N/A</v>
      </c>
      <c r="E38" s="121" t="e">
        <f>IF(ISERROR(VLOOKUP(C38,FSGT3_Inscr!$B$7:$K$31,3,FALSE))=TRUE,VLOOKUP(C38,FSGT4_Inscr!$B$7:$K$55,3,FALSE),(VLOOKUP(C38,FSGT3_Inscr!$B$7:$K$31,3,FALSE)))</f>
        <v>#N/A</v>
      </c>
      <c r="F38" s="121" t="e">
        <f>IF(ISERROR(VLOOKUP(C38,FSGT3_Inscr!$B$7:$K$31,4,FALSE))=TRUE,VLOOKUP(C38,FSGT4_Inscr!$B$7:$K$55,4,FALSE),(VLOOKUP(C38,FSGT3_Inscr!$B$7:$K$31,4,FALSE)))</f>
        <v>#N/A</v>
      </c>
      <c r="G38" s="121" t="e">
        <f>IF(ISERROR(VLOOKUP(C38,FSGT3_Inscr!$B$7:$K$31,5,FALSE))=TRUE,VLOOKUP(C38,FSGT4_Inscr!$B$7:$K$55,5,FALSE),(VLOOKUP(C38,FSGT3_Inscr!$B$7:$K$31,5,FALSE)))</f>
        <v>#N/A</v>
      </c>
      <c r="H38" s="121" t="e">
        <f>IF(ISERROR(VLOOKUP(C38,FSGT3_Inscr!$B$7:$K$31,6,FALSE))=TRUE,VLOOKUP(C38,FSGT4_Inscr!$B$7:$K$55,6,FALSE),(VLOOKUP(C38,FSGT3_Inscr!$B$7:$K$31,6,FALSE)))</f>
        <v>#N/A</v>
      </c>
      <c r="I38" s="121" t="e">
        <f>IF(ISERROR(VLOOKUP(C38,FSGT3_Inscr!$B$7:$K$31,7,FALSE))=TRUE,VLOOKUP(C38,FSGT4_Inscr!$B$7:$K$55,7,FALSE),(VLOOKUP(C38,FSGT3_Inscr!$B$7:$K$31,7,FALSE)))</f>
        <v>#N/A</v>
      </c>
      <c r="J38" s="121" t="e">
        <f>IF(ISERROR(VLOOKUP(C38,FSGT3_Inscr!$B$7:$K$31,8,FALSE))=TRUE,VLOOKUP(C38,FSGT4_Inscr!$B$7:$K$55,8,FALSE),(VLOOKUP(C38,FSGT3_Inscr!$B$7:$K$31,8,FALSE)))</f>
        <v>#N/A</v>
      </c>
      <c r="K38" s="121" t="e">
        <f>IF(ISERROR(VLOOKUP(C38,FSGT3_Inscr!$B$7:$K$31,9,FALSE))=TRUE,VLOOKUP(C38,FSGT4_Inscr!$B$7:$K$55,9,FALSE),(VLOOKUP(C38,FSGT3_Inscr!$B$7:$K$31,9,FALSE)))</f>
        <v>#N/A</v>
      </c>
      <c r="M38" s="460" t="e">
        <f t="shared" si="1"/>
        <v>#N/A</v>
      </c>
      <c r="N38" s="461"/>
      <c r="O38" s="251" t="e">
        <f t="shared" si="2"/>
        <v>#N/A</v>
      </c>
      <c r="Q38" s="250"/>
      <c r="R38" s="278" t="e">
        <f t="shared" si="3"/>
        <v>#N/A</v>
      </c>
      <c r="S38" s="311" t="e">
        <f>(SUM($R$7:R38))/R38</f>
        <v>#N/A</v>
      </c>
      <c r="T38" s="304" t="e">
        <f t="shared" si="4"/>
        <v>#N/A</v>
      </c>
      <c r="U38" s="312" t="e">
        <f t="shared" si="5"/>
        <v>#N/A</v>
      </c>
      <c r="V38" s="313" t="e">
        <f t="shared" si="6"/>
        <v>#N/A</v>
      </c>
      <c r="W38" s="311" t="e">
        <f>(SUM($V$7:V38))/V38</f>
        <v>#N/A</v>
      </c>
      <c r="X38" s="304" t="e">
        <f t="shared" si="8"/>
        <v>#N/A</v>
      </c>
      <c r="Y38" s="314" t="e">
        <f t="shared" si="7"/>
        <v>#N/A</v>
      </c>
      <c r="Z38" s="133"/>
    </row>
    <row r="39" spans="1:26" x14ac:dyDescent="0.25">
      <c r="A39" s="121">
        <v>33</v>
      </c>
      <c r="B39" s="122">
        <f t="shared" si="0"/>
        <v>1</v>
      </c>
      <c r="C39" s="123"/>
      <c r="D39" s="121" t="e">
        <f>IF(ISERROR(VLOOKUP(C39,FSGT3_Inscr!$B$7:$K$31,2,FALSE))=TRUE,VLOOKUP(C39,FSGT4_Inscr!$B$7:$K$55,2,FALSE),(VLOOKUP(C39,FSGT3_Inscr!$B$7:$K$31,2,FALSE)))</f>
        <v>#N/A</v>
      </c>
      <c r="E39" s="121" t="e">
        <f>IF(ISERROR(VLOOKUP(C39,FSGT3_Inscr!$B$7:$K$31,3,FALSE))=TRUE,VLOOKUP(C39,FSGT4_Inscr!$B$7:$K$55,3,FALSE),(VLOOKUP(C39,FSGT3_Inscr!$B$7:$K$31,3,FALSE)))</f>
        <v>#N/A</v>
      </c>
      <c r="F39" s="121" t="e">
        <f>IF(ISERROR(VLOOKUP(C39,FSGT3_Inscr!$B$7:$K$31,4,FALSE))=TRUE,VLOOKUP(C39,FSGT4_Inscr!$B$7:$K$55,4,FALSE),(VLOOKUP(C39,FSGT3_Inscr!$B$7:$K$31,4,FALSE)))</f>
        <v>#N/A</v>
      </c>
      <c r="G39" s="121" t="e">
        <f>IF(ISERROR(VLOOKUP(C39,FSGT3_Inscr!$B$7:$K$31,5,FALSE))=TRUE,VLOOKUP(C39,FSGT4_Inscr!$B$7:$K$55,5,FALSE),(VLOOKUP(C39,FSGT3_Inscr!$B$7:$K$31,5,FALSE)))</f>
        <v>#N/A</v>
      </c>
      <c r="H39" s="121" t="e">
        <f>IF(ISERROR(VLOOKUP(C39,FSGT3_Inscr!$B$7:$K$31,6,FALSE))=TRUE,VLOOKUP(C39,FSGT4_Inscr!$B$7:$K$55,6,FALSE),(VLOOKUP(C39,FSGT3_Inscr!$B$7:$K$31,6,FALSE)))</f>
        <v>#N/A</v>
      </c>
      <c r="I39" s="121" t="e">
        <f>IF(ISERROR(VLOOKUP(C39,FSGT3_Inscr!$B$7:$K$31,7,FALSE))=TRUE,VLOOKUP(C39,FSGT4_Inscr!$B$7:$K$55,7,FALSE),(VLOOKUP(C39,FSGT3_Inscr!$B$7:$K$31,7,FALSE)))</f>
        <v>#N/A</v>
      </c>
      <c r="J39" s="121" t="e">
        <f>IF(ISERROR(VLOOKUP(C39,FSGT3_Inscr!$B$7:$K$31,8,FALSE))=TRUE,VLOOKUP(C39,FSGT4_Inscr!$B$7:$K$55,8,FALSE),(VLOOKUP(C39,FSGT3_Inscr!$B$7:$K$31,8,FALSE)))</f>
        <v>#N/A</v>
      </c>
      <c r="K39" s="121" t="e">
        <f>IF(ISERROR(VLOOKUP(C39,FSGT3_Inscr!$B$7:$K$31,9,FALSE))=TRUE,VLOOKUP(C39,FSGT4_Inscr!$B$7:$K$55,9,FALSE),(VLOOKUP(C39,FSGT3_Inscr!$B$7:$K$31,9,FALSE)))</f>
        <v>#N/A</v>
      </c>
      <c r="M39" s="460" t="e">
        <f t="shared" ref="M39:M56" si="9">IF(AND(O39&lt;0,I39&gt;=3),0,O39)/$O$3</f>
        <v>#N/A</v>
      </c>
      <c r="N39" s="461"/>
      <c r="O39" s="251" t="e">
        <f t="shared" si="2"/>
        <v>#N/A</v>
      </c>
      <c r="Q39" s="250"/>
      <c r="R39" s="278" t="e">
        <f t="shared" si="3"/>
        <v>#N/A</v>
      </c>
      <c r="S39" s="311" t="e">
        <f>(SUM($R$7:R39))/R39</f>
        <v>#N/A</v>
      </c>
      <c r="T39" s="304" t="e">
        <f t="shared" si="4"/>
        <v>#N/A</v>
      </c>
      <c r="U39" s="312" t="e">
        <f t="shared" si="5"/>
        <v>#N/A</v>
      </c>
      <c r="V39" s="313" t="e">
        <f t="shared" si="6"/>
        <v>#N/A</v>
      </c>
      <c r="W39" s="311" t="e">
        <f>(SUM($V$7:V39))/V39</f>
        <v>#N/A</v>
      </c>
      <c r="X39" s="304" t="e">
        <f t="shared" si="8"/>
        <v>#N/A</v>
      </c>
      <c r="Y39" s="314" t="e">
        <f t="shared" si="7"/>
        <v>#N/A</v>
      </c>
      <c r="Z39" s="133"/>
    </row>
    <row r="40" spans="1:26" x14ac:dyDescent="0.25">
      <c r="A40" s="121">
        <v>34</v>
      </c>
      <c r="B40" s="122">
        <f t="shared" si="0"/>
        <v>1</v>
      </c>
      <c r="C40" s="123"/>
      <c r="D40" s="121" t="e">
        <f>IF(ISERROR(VLOOKUP(C40,FSGT3_Inscr!$B$7:$K$31,2,FALSE))=TRUE,VLOOKUP(C40,FSGT4_Inscr!$B$7:$K$55,2,FALSE),(VLOOKUP(C40,FSGT3_Inscr!$B$7:$K$31,2,FALSE)))</f>
        <v>#N/A</v>
      </c>
      <c r="E40" s="121" t="e">
        <f>IF(ISERROR(VLOOKUP(C40,FSGT3_Inscr!$B$7:$K$31,3,FALSE))=TRUE,VLOOKUP(C40,FSGT4_Inscr!$B$7:$K$55,3,FALSE),(VLOOKUP(C40,FSGT3_Inscr!$B$7:$K$31,3,FALSE)))</f>
        <v>#N/A</v>
      </c>
      <c r="F40" s="121" t="e">
        <f>IF(ISERROR(VLOOKUP(C40,FSGT3_Inscr!$B$7:$K$31,4,FALSE))=TRUE,VLOOKUP(C40,FSGT4_Inscr!$B$7:$K$55,4,FALSE),(VLOOKUP(C40,FSGT3_Inscr!$B$7:$K$31,4,FALSE)))</f>
        <v>#N/A</v>
      </c>
      <c r="G40" s="121" t="e">
        <f>IF(ISERROR(VLOOKUP(C40,FSGT3_Inscr!$B$7:$K$31,5,FALSE))=TRUE,VLOOKUP(C40,FSGT4_Inscr!$B$7:$K$55,5,FALSE),(VLOOKUP(C40,FSGT3_Inscr!$B$7:$K$31,5,FALSE)))</f>
        <v>#N/A</v>
      </c>
      <c r="H40" s="121" t="e">
        <f>IF(ISERROR(VLOOKUP(C40,FSGT3_Inscr!$B$7:$K$31,6,FALSE))=TRUE,VLOOKUP(C40,FSGT4_Inscr!$B$7:$K$55,6,FALSE),(VLOOKUP(C40,FSGT3_Inscr!$B$7:$K$31,6,FALSE)))</f>
        <v>#N/A</v>
      </c>
      <c r="I40" s="121" t="e">
        <f>IF(ISERROR(VLOOKUP(C40,FSGT3_Inscr!$B$7:$K$31,7,FALSE))=TRUE,VLOOKUP(C40,FSGT4_Inscr!$B$7:$K$55,7,FALSE),(VLOOKUP(C40,FSGT3_Inscr!$B$7:$K$31,7,FALSE)))</f>
        <v>#N/A</v>
      </c>
      <c r="J40" s="121" t="e">
        <f>IF(ISERROR(VLOOKUP(C40,FSGT3_Inscr!$B$7:$K$31,8,FALSE))=TRUE,VLOOKUP(C40,FSGT4_Inscr!$B$7:$K$55,8,FALSE),(VLOOKUP(C40,FSGT3_Inscr!$B$7:$K$31,8,FALSE)))</f>
        <v>#N/A</v>
      </c>
      <c r="K40" s="121" t="e">
        <f>IF(ISERROR(VLOOKUP(C40,FSGT3_Inscr!$B$7:$K$31,9,FALSE))=TRUE,VLOOKUP(C40,FSGT4_Inscr!$B$7:$K$55,9,FALSE),(VLOOKUP(C40,FSGT3_Inscr!$B$7:$K$31,9,FALSE)))</f>
        <v>#N/A</v>
      </c>
      <c r="M40" s="460" t="e">
        <f t="shared" si="9"/>
        <v>#N/A</v>
      </c>
      <c r="N40" s="461"/>
      <c r="O40" s="251" t="e">
        <f t="shared" ref="O40:O56" si="10">IF(B40=1,(O39-4),IF(B40=2,O39,0))</f>
        <v>#N/A</v>
      </c>
      <c r="Q40" s="250"/>
      <c r="R40" s="278" t="e">
        <f t="shared" si="3"/>
        <v>#N/A</v>
      </c>
      <c r="S40" s="311" t="e">
        <f>(SUM($R$7:R40))/R40</f>
        <v>#N/A</v>
      </c>
      <c r="T40" s="304" t="e">
        <f t="shared" si="4"/>
        <v>#N/A</v>
      </c>
      <c r="U40" s="312" t="e">
        <f t="shared" si="5"/>
        <v>#N/A</v>
      </c>
      <c r="V40" s="313" t="e">
        <f t="shared" si="6"/>
        <v>#N/A</v>
      </c>
      <c r="W40" s="311" t="e">
        <f>(SUM($V$7:V40))/V40</f>
        <v>#N/A</v>
      </c>
      <c r="X40" s="304" t="e">
        <f t="shared" si="8"/>
        <v>#N/A</v>
      </c>
      <c r="Y40" s="314" t="e">
        <f t="shared" si="7"/>
        <v>#N/A</v>
      </c>
      <c r="Z40" s="133"/>
    </row>
    <row r="41" spans="1:26" x14ac:dyDescent="0.25">
      <c r="A41" s="121">
        <v>35</v>
      </c>
      <c r="B41" s="122">
        <f t="shared" si="0"/>
        <v>1</v>
      </c>
      <c r="C41" s="123"/>
      <c r="D41" s="121" t="e">
        <f>IF(ISERROR(VLOOKUP(C41,FSGT3_Inscr!$B$7:$K$31,2,FALSE))=TRUE,VLOOKUP(C41,FSGT4_Inscr!$B$7:$K$55,2,FALSE),(VLOOKUP(C41,FSGT3_Inscr!$B$7:$K$31,2,FALSE)))</f>
        <v>#N/A</v>
      </c>
      <c r="E41" s="121" t="e">
        <f>IF(ISERROR(VLOOKUP(C41,FSGT3_Inscr!$B$7:$K$31,3,FALSE))=TRUE,VLOOKUP(C41,FSGT4_Inscr!$B$7:$K$55,3,FALSE),(VLOOKUP(C41,FSGT3_Inscr!$B$7:$K$31,3,FALSE)))</f>
        <v>#N/A</v>
      </c>
      <c r="F41" s="121" t="e">
        <f>IF(ISERROR(VLOOKUP(C41,FSGT3_Inscr!$B$7:$K$31,4,FALSE))=TRUE,VLOOKUP(C41,FSGT4_Inscr!$B$7:$K$55,4,FALSE),(VLOOKUP(C41,FSGT3_Inscr!$B$7:$K$31,4,FALSE)))</f>
        <v>#N/A</v>
      </c>
      <c r="G41" s="121" t="e">
        <f>IF(ISERROR(VLOOKUP(C41,FSGT3_Inscr!$B$7:$K$31,5,FALSE))=TRUE,VLOOKUP(C41,FSGT4_Inscr!$B$7:$K$55,5,FALSE),(VLOOKUP(C41,FSGT3_Inscr!$B$7:$K$31,5,FALSE)))</f>
        <v>#N/A</v>
      </c>
      <c r="H41" s="121" t="e">
        <f>IF(ISERROR(VLOOKUP(C41,FSGT3_Inscr!$B$7:$K$31,6,FALSE))=TRUE,VLOOKUP(C41,FSGT4_Inscr!$B$7:$K$55,6,FALSE),(VLOOKUP(C41,FSGT3_Inscr!$B$7:$K$31,6,FALSE)))</f>
        <v>#N/A</v>
      </c>
      <c r="I41" s="121" t="e">
        <f>IF(ISERROR(VLOOKUP(C41,FSGT3_Inscr!$B$7:$K$31,7,FALSE))=TRUE,VLOOKUP(C41,FSGT4_Inscr!$B$7:$K$55,7,FALSE),(VLOOKUP(C41,FSGT3_Inscr!$B$7:$K$31,7,FALSE)))</f>
        <v>#N/A</v>
      </c>
      <c r="J41" s="121" t="e">
        <f>IF(ISERROR(VLOOKUP(C41,FSGT3_Inscr!$B$7:$K$31,8,FALSE))=TRUE,VLOOKUP(C41,FSGT4_Inscr!$B$7:$K$55,8,FALSE),(VLOOKUP(C41,FSGT3_Inscr!$B$7:$K$31,8,FALSE)))</f>
        <v>#N/A</v>
      </c>
      <c r="K41" s="121" t="e">
        <f>IF(ISERROR(VLOOKUP(C41,FSGT3_Inscr!$B$7:$K$31,9,FALSE))=TRUE,VLOOKUP(C41,FSGT4_Inscr!$B$7:$K$55,9,FALSE),(VLOOKUP(C41,FSGT3_Inscr!$B$7:$K$31,9,FALSE)))</f>
        <v>#N/A</v>
      </c>
      <c r="M41" s="460" t="e">
        <f t="shared" si="9"/>
        <v>#N/A</v>
      </c>
      <c r="N41" s="461"/>
      <c r="O41" s="251" t="e">
        <f t="shared" si="10"/>
        <v>#N/A</v>
      </c>
      <c r="Q41" s="250"/>
      <c r="R41" s="278" t="e">
        <f t="shared" si="3"/>
        <v>#N/A</v>
      </c>
      <c r="S41" s="311" t="e">
        <f>(SUM($R$7:R41))/R41</f>
        <v>#N/A</v>
      </c>
      <c r="T41" s="304" t="e">
        <f t="shared" si="4"/>
        <v>#N/A</v>
      </c>
      <c r="U41" s="312" t="e">
        <f t="shared" si="5"/>
        <v>#N/A</v>
      </c>
      <c r="V41" s="313" t="e">
        <f t="shared" si="6"/>
        <v>#N/A</v>
      </c>
      <c r="W41" s="311" t="e">
        <f>(SUM($V$7:V41))/V41</f>
        <v>#N/A</v>
      </c>
      <c r="X41" s="304" t="e">
        <f t="shared" si="8"/>
        <v>#N/A</v>
      </c>
      <c r="Y41" s="314" t="e">
        <f t="shared" si="7"/>
        <v>#N/A</v>
      </c>
      <c r="Z41" s="133"/>
    </row>
    <row r="42" spans="1:26" x14ac:dyDescent="0.25">
      <c r="A42" s="109">
        <v>36</v>
      </c>
      <c r="B42" s="122">
        <f t="shared" si="0"/>
        <v>1</v>
      </c>
      <c r="C42" s="123"/>
      <c r="D42" s="121" t="e">
        <f>IF(ISERROR(VLOOKUP(C42,FSGT3_Inscr!$B$7:$K$31,2,FALSE))=TRUE,VLOOKUP(C42,FSGT4_Inscr!$B$7:$K$55,2,FALSE),(VLOOKUP(C42,FSGT3_Inscr!$B$7:$K$31,2,FALSE)))</f>
        <v>#N/A</v>
      </c>
      <c r="E42" s="121" t="e">
        <f>IF(ISERROR(VLOOKUP(C42,FSGT3_Inscr!$B$7:$K$31,3,FALSE))=TRUE,VLOOKUP(C42,FSGT4_Inscr!$B$7:$K$55,3,FALSE),(VLOOKUP(C42,FSGT3_Inscr!$B$7:$K$31,3,FALSE)))</f>
        <v>#N/A</v>
      </c>
      <c r="F42" s="121" t="e">
        <f>IF(ISERROR(VLOOKUP(C42,FSGT3_Inscr!$B$7:$K$31,4,FALSE))=TRUE,VLOOKUP(C42,FSGT4_Inscr!$B$7:$K$55,4,FALSE),(VLOOKUP(C42,FSGT3_Inscr!$B$7:$K$31,4,FALSE)))</f>
        <v>#N/A</v>
      </c>
      <c r="G42" s="121" t="e">
        <f>IF(ISERROR(VLOOKUP(C42,FSGT3_Inscr!$B$7:$K$31,5,FALSE))=TRUE,VLOOKUP(C42,FSGT4_Inscr!$B$7:$K$55,5,FALSE),(VLOOKUP(C42,FSGT3_Inscr!$B$7:$K$31,5,FALSE)))</f>
        <v>#N/A</v>
      </c>
      <c r="H42" s="121" t="e">
        <f>IF(ISERROR(VLOOKUP(C42,FSGT3_Inscr!$B$7:$K$31,6,FALSE))=TRUE,VLOOKUP(C42,FSGT4_Inscr!$B$7:$K$55,6,FALSE),(VLOOKUP(C42,FSGT3_Inscr!$B$7:$K$31,6,FALSE)))</f>
        <v>#N/A</v>
      </c>
      <c r="I42" s="121" t="e">
        <f>IF(ISERROR(VLOOKUP(C42,FSGT3_Inscr!$B$7:$K$31,7,FALSE))=TRUE,VLOOKUP(C42,FSGT4_Inscr!$B$7:$K$55,7,FALSE),(VLOOKUP(C42,FSGT3_Inscr!$B$7:$K$31,7,FALSE)))</f>
        <v>#N/A</v>
      </c>
      <c r="J42" s="121" t="e">
        <f>IF(ISERROR(VLOOKUP(C42,FSGT3_Inscr!$B$7:$K$31,8,FALSE))=TRUE,VLOOKUP(C42,FSGT4_Inscr!$B$7:$K$55,8,FALSE),(VLOOKUP(C42,FSGT3_Inscr!$B$7:$K$31,8,FALSE)))</f>
        <v>#N/A</v>
      </c>
      <c r="K42" s="121" t="e">
        <f>IF(ISERROR(VLOOKUP(C42,FSGT3_Inscr!$B$7:$K$31,9,FALSE))=TRUE,VLOOKUP(C42,FSGT4_Inscr!$B$7:$K$55,9,FALSE),(VLOOKUP(C42,FSGT3_Inscr!$B$7:$K$31,9,FALSE)))</f>
        <v>#N/A</v>
      </c>
      <c r="M42" s="460" t="e">
        <f t="shared" si="9"/>
        <v>#N/A</v>
      </c>
      <c r="N42" s="461"/>
      <c r="O42" s="251" t="e">
        <f t="shared" si="10"/>
        <v>#N/A</v>
      </c>
      <c r="Q42" s="250"/>
      <c r="R42" s="278" t="e">
        <f t="shared" si="3"/>
        <v>#N/A</v>
      </c>
      <c r="S42" s="311" t="e">
        <f>(SUM($R$7:R42))/R42</f>
        <v>#N/A</v>
      </c>
      <c r="T42" s="304" t="e">
        <f t="shared" si="4"/>
        <v>#N/A</v>
      </c>
      <c r="U42" s="312" t="e">
        <f t="shared" si="5"/>
        <v>#N/A</v>
      </c>
      <c r="V42" s="313" t="e">
        <f t="shared" si="6"/>
        <v>#N/A</v>
      </c>
      <c r="W42" s="311" t="e">
        <f>(SUM($V$7:V42))/V42</f>
        <v>#N/A</v>
      </c>
      <c r="X42" s="304" t="e">
        <f t="shared" si="8"/>
        <v>#N/A</v>
      </c>
      <c r="Y42" s="314" t="e">
        <f t="shared" si="7"/>
        <v>#N/A</v>
      </c>
      <c r="Z42" s="133"/>
    </row>
    <row r="43" spans="1:26" x14ac:dyDescent="0.25">
      <c r="A43" s="109">
        <v>37</v>
      </c>
      <c r="B43" s="122">
        <f t="shared" si="0"/>
        <v>1</v>
      </c>
      <c r="C43" s="123"/>
      <c r="D43" s="121" t="e">
        <f>IF(ISERROR(VLOOKUP(C43,FSGT3_Inscr!$B$7:$K$31,2,FALSE))=TRUE,VLOOKUP(C43,FSGT4_Inscr!$B$7:$K$55,2,FALSE),(VLOOKUP(C43,FSGT3_Inscr!$B$7:$K$31,2,FALSE)))</f>
        <v>#N/A</v>
      </c>
      <c r="E43" s="121" t="e">
        <f>IF(ISERROR(VLOOKUP(C43,FSGT3_Inscr!$B$7:$K$31,3,FALSE))=TRUE,VLOOKUP(C43,FSGT4_Inscr!$B$7:$K$55,3,FALSE),(VLOOKUP(C43,FSGT3_Inscr!$B$7:$K$31,3,FALSE)))</f>
        <v>#N/A</v>
      </c>
      <c r="F43" s="121" t="e">
        <f>IF(ISERROR(VLOOKUP(C43,FSGT3_Inscr!$B$7:$K$31,4,FALSE))=TRUE,VLOOKUP(C43,FSGT4_Inscr!$B$7:$K$55,4,FALSE),(VLOOKUP(C43,FSGT3_Inscr!$B$7:$K$31,4,FALSE)))</f>
        <v>#N/A</v>
      </c>
      <c r="G43" s="121" t="e">
        <f>IF(ISERROR(VLOOKUP(C43,FSGT3_Inscr!$B$7:$K$31,5,FALSE))=TRUE,VLOOKUP(C43,FSGT4_Inscr!$B$7:$K$55,5,FALSE),(VLOOKUP(C43,FSGT3_Inscr!$B$7:$K$31,5,FALSE)))</f>
        <v>#N/A</v>
      </c>
      <c r="H43" s="121" t="e">
        <f>IF(ISERROR(VLOOKUP(C43,FSGT3_Inscr!$B$7:$K$31,6,FALSE))=TRUE,VLOOKUP(C43,FSGT4_Inscr!$B$7:$K$55,6,FALSE),(VLOOKUP(C43,FSGT3_Inscr!$B$7:$K$31,6,FALSE)))</f>
        <v>#N/A</v>
      </c>
      <c r="I43" s="121" t="e">
        <f>IF(ISERROR(VLOOKUP(C43,FSGT3_Inscr!$B$7:$K$31,7,FALSE))=TRUE,VLOOKUP(C43,FSGT4_Inscr!$B$7:$K$55,7,FALSE),(VLOOKUP(C43,FSGT3_Inscr!$B$7:$K$31,7,FALSE)))</f>
        <v>#N/A</v>
      </c>
      <c r="J43" s="121" t="e">
        <f>IF(ISERROR(VLOOKUP(C43,FSGT3_Inscr!$B$7:$K$31,8,FALSE))=TRUE,VLOOKUP(C43,FSGT4_Inscr!$B$7:$K$55,8,FALSE),(VLOOKUP(C43,FSGT3_Inscr!$B$7:$K$31,8,FALSE)))</f>
        <v>#N/A</v>
      </c>
      <c r="K43" s="121" t="e">
        <f>IF(ISERROR(VLOOKUP(C43,FSGT3_Inscr!$B$7:$K$31,9,FALSE))=TRUE,VLOOKUP(C43,FSGT4_Inscr!$B$7:$K$55,9,FALSE),(VLOOKUP(C43,FSGT3_Inscr!$B$7:$K$31,9,FALSE)))</f>
        <v>#N/A</v>
      </c>
      <c r="M43" s="460" t="e">
        <f t="shared" si="9"/>
        <v>#N/A</v>
      </c>
      <c r="N43" s="461"/>
      <c r="O43" s="251" t="e">
        <f t="shared" si="10"/>
        <v>#N/A</v>
      </c>
      <c r="Q43" s="250"/>
      <c r="R43" s="278" t="e">
        <f t="shared" si="3"/>
        <v>#N/A</v>
      </c>
      <c r="S43" s="311" t="e">
        <f>(SUM($R$7:R43))/R43</f>
        <v>#N/A</v>
      </c>
      <c r="T43" s="304" t="e">
        <f t="shared" si="4"/>
        <v>#N/A</v>
      </c>
      <c r="U43" s="312" t="e">
        <f t="shared" si="5"/>
        <v>#N/A</v>
      </c>
      <c r="V43" s="313" t="e">
        <f t="shared" si="6"/>
        <v>#N/A</v>
      </c>
      <c r="W43" s="311" t="e">
        <f>(SUM($V$7:V43))/V43</f>
        <v>#N/A</v>
      </c>
      <c r="X43" s="304" t="e">
        <f t="shared" si="8"/>
        <v>#N/A</v>
      </c>
      <c r="Y43" s="314" t="e">
        <f t="shared" si="7"/>
        <v>#N/A</v>
      </c>
      <c r="Z43" s="133"/>
    </row>
    <row r="44" spans="1:26" x14ac:dyDescent="0.25">
      <c r="A44" s="109">
        <v>38</v>
      </c>
      <c r="B44" s="122">
        <f t="shared" si="0"/>
        <v>1</v>
      </c>
      <c r="C44" s="123"/>
      <c r="D44" s="121" t="e">
        <f>IF(ISERROR(VLOOKUP(C44,FSGT3_Inscr!$B$7:$K$31,2,FALSE))=TRUE,VLOOKUP(C44,FSGT4_Inscr!$B$7:$K$55,2,FALSE),(VLOOKUP(C44,FSGT3_Inscr!$B$7:$K$31,2,FALSE)))</f>
        <v>#N/A</v>
      </c>
      <c r="E44" s="121" t="e">
        <f>IF(ISERROR(VLOOKUP(C44,FSGT3_Inscr!$B$7:$K$31,3,FALSE))=TRUE,VLOOKUP(C44,FSGT4_Inscr!$B$7:$K$55,3,FALSE),(VLOOKUP(C44,FSGT3_Inscr!$B$7:$K$31,3,FALSE)))</f>
        <v>#N/A</v>
      </c>
      <c r="F44" s="121" t="e">
        <f>IF(ISERROR(VLOOKUP(C44,FSGT3_Inscr!$B$7:$K$31,4,FALSE))=TRUE,VLOOKUP(C44,FSGT4_Inscr!$B$7:$K$55,4,FALSE),(VLOOKUP(C44,FSGT3_Inscr!$B$7:$K$31,4,FALSE)))</f>
        <v>#N/A</v>
      </c>
      <c r="G44" s="121" t="e">
        <f>IF(ISERROR(VLOOKUP(C44,FSGT3_Inscr!$B$7:$K$31,5,FALSE))=TRUE,VLOOKUP(C44,FSGT4_Inscr!$B$7:$K$55,5,FALSE),(VLOOKUP(C44,FSGT3_Inscr!$B$7:$K$31,5,FALSE)))</f>
        <v>#N/A</v>
      </c>
      <c r="H44" s="121" t="e">
        <f>IF(ISERROR(VLOOKUP(C44,FSGT3_Inscr!$B$7:$K$31,6,FALSE))=TRUE,VLOOKUP(C44,FSGT4_Inscr!$B$7:$K$55,6,FALSE),(VLOOKUP(C44,FSGT3_Inscr!$B$7:$K$31,6,FALSE)))</f>
        <v>#N/A</v>
      </c>
      <c r="I44" s="121" t="e">
        <f>IF(ISERROR(VLOOKUP(C44,FSGT3_Inscr!$B$7:$K$31,7,FALSE))=TRUE,VLOOKUP(C44,FSGT4_Inscr!$B$7:$K$55,7,FALSE),(VLOOKUP(C44,FSGT3_Inscr!$B$7:$K$31,7,FALSE)))</f>
        <v>#N/A</v>
      </c>
      <c r="J44" s="121" t="e">
        <f>IF(ISERROR(VLOOKUP(C44,FSGT3_Inscr!$B$7:$K$31,8,FALSE))=TRUE,VLOOKUP(C44,FSGT4_Inscr!$B$7:$K$55,8,FALSE),(VLOOKUP(C44,FSGT3_Inscr!$B$7:$K$31,8,FALSE)))</f>
        <v>#N/A</v>
      </c>
      <c r="K44" s="121" t="e">
        <f>IF(ISERROR(VLOOKUP(C44,FSGT3_Inscr!$B$7:$K$31,9,FALSE))=TRUE,VLOOKUP(C44,FSGT4_Inscr!$B$7:$K$55,9,FALSE),(VLOOKUP(C44,FSGT3_Inscr!$B$7:$K$31,9,FALSE)))</f>
        <v>#N/A</v>
      </c>
      <c r="M44" s="460" t="e">
        <f t="shared" si="9"/>
        <v>#N/A</v>
      </c>
      <c r="N44" s="461"/>
      <c r="O44" s="251" t="e">
        <f t="shared" si="10"/>
        <v>#N/A</v>
      </c>
      <c r="Q44" s="250"/>
      <c r="R44" s="278" t="e">
        <f t="shared" si="3"/>
        <v>#N/A</v>
      </c>
      <c r="S44" s="311" t="e">
        <f>(SUM($R$7:R44))/R44</f>
        <v>#N/A</v>
      </c>
      <c r="T44" s="304" t="e">
        <f t="shared" si="4"/>
        <v>#N/A</v>
      </c>
      <c r="U44" s="312" t="e">
        <f t="shared" si="5"/>
        <v>#N/A</v>
      </c>
      <c r="V44" s="313" t="e">
        <f t="shared" si="6"/>
        <v>#N/A</v>
      </c>
      <c r="W44" s="311" t="e">
        <f>(SUM($V$7:V44))/V44</f>
        <v>#N/A</v>
      </c>
      <c r="X44" s="304" t="e">
        <f t="shared" si="8"/>
        <v>#N/A</v>
      </c>
      <c r="Y44" s="314" t="e">
        <f t="shared" si="7"/>
        <v>#N/A</v>
      </c>
      <c r="Z44" s="133"/>
    </row>
    <row r="45" spans="1:26" x14ac:dyDescent="0.25">
      <c r="A45" s="109">
        <v>39</v>
      </c>
      <c r="B45" s="122">
        <f t="shared" si="0"/>
        <v>1</v>
      </c>
      <c r="C45" s="123"/>
      <c r="D45" s="121" t="e">
        <f>IF(ISERROR(VLOOKUP(C45,FSGT3_Inscr!$B$7:$K$31,2,FALSE))=TRUE,VLOOKUP(C45,FSGT4_Inscr!$B$7:$K$55,2,FALSE),(VLOOKUP(C45,FSGT3_Inscr!$B$7:$K$31,2,FALSE)))</f>
        <v>#N/A</v>
      </c>
      <c r="E45" s="121" t="e">
        <f>IF(ISERROR(VLOOKUP(C45,FSGT3_Inscr!$B$7:$K$31,3,FALSE))=TRUE,VLOOKUP(C45,FSGT4_Inscr!$B$7:$K$55,3,FALSE),(VLOOKUP(C45,FSGT3_Inscr!$B$7:$K$31,3,FALSE)))</f>
        <v>#N/A</v>
      </c>
      <c r="F45" s="121" t="e">
        <f>IF(ISERROR(VLOOKUP(C45,FSGT3_Inscr!$B$7:$K$31,4,FALSE))=TRUE,VLOOKUP(C45,FSGT4_Inscr!$B$7:$K$55,4,FALSE),(VLOOKUP(C45,FSGT3_Inscr!$B$7:$K$31,4,FALSE)))</f>
        <v>#N/A</v>
      </c>
      <c r="G45" s="121" t="e">
        <f>IF(ISERROR(VLOOKUP(C45,FSGT3_Inscr!$B$7:$K$31,5,FALSE))=TRUE,VLOOKUP(C45,FSGT4_Inscr!$B$7:$K$55,5,FALSE),(VLOOKUP(C45,FSGT3_Inscr!$B$7:$K$31,5,FALSE)))</f>
        <v>#N/A</v>
      </c>
      <c r="H45" s="121" t="e">
        <f>IF(ISERROR(VLOOKUP(C45,FSGT3_Inscr!$B$7:$K$31,6,FALSE))=TRUE,VLOOKUP(C45,FSGT4_Inscr!$B$7:$K$55,6,FALSE),(VLOOKUP(C45,FSGT3_Inscr!$B$7:$K$31,6,FALSE)))</f>
        <v>#N/A</v>
      </c>
      <c r="I45" s="121" t="e">
        <f>IF(ISERROR(VLOOKUP(C45,FSGT3_Inscr!$B$7:$K$31,7,FALSE))=TRUE,VLOOKUP(C45,FSGT4_Inscr!$B$7:$K$55,7,FALSE),(VLOOKUP(C45,FSGT3_Inscr!$B$7:$K$31,7,FALSE)))</f>
        <v>#N/A</v>
      </c>
      <c r="J45" s="121" t="e">
        <f>IF(ISERROR(VLOOKUP(C45,FSGT3_Inscr!$B$7:$K$31,8,FALSE))=TRUE,VLOOKUP(C45,FSGT4_Inscr!$B$7:$K$55,8,FALSE),(VLOOKUP(C45,FSGT3_Inscr!$B$7:$K$31,8,FALSE)))</f>
        <v>#N/A</v>
      </c>
      <c r="K45" s="121" t="e">
        <f>IF(ISERROR(VLOOKUP(C45,FSGT3_Inscr!$B$7:$K$31,9,FALSE))=TRUE,VLOOKUP(C45,FSGT4_Inscr!$B$7:$K$55,9,FALSE),(VLOOKUP(C45,FSGT3_Inscr!$B$7:$K$31,9,FALSE)))</f>
        <v>#N/A</v>
      </c>
      <c r="M45" s="460" t="e">
        <f t="shared" si="9"/>
        <v>#N/A</v>
      </c>
      <c r="N45" s="461"/>
      <c r="O45" s="251" t="e">
        <f t="shared" si="10"/>
        <v>#N/A</v>
      </c>
      <c r="Q45" s="250"/>
      <c r="R45" s="278" t="e">
        <f t="shared" si="3"/>
        <v>#N/A</v>
      </c>
      <c r="S45" s="311" t="e">
        <f>(SUM($R$7:R45))/R45</f>
        <v>#N/A</v>
      </c>
      <c r="T45" s="304" t="e">
        <f t="shared" si="4"/>
        <v>#N/A</v>
      </c>
      <c r="U45" s="312" t="e">
        <f t="shared" si="5"/>
        <v>#N/A</v>
      </c>
      <c r="V45" s="313" t="e">
        <f t="shared" si="6"/>
        <v>#N/A</v>
      </c>
      <c r="W45" s="311" t="e">
        <f>(SUM($V$7:V45))/V45</f>
        <v>#N/A</v>
      </c>
      <c r="X45" s="304" t="e">
        <f t="shared" si="8"/>
        <v>#N/A</v>
      </c>
      <c r="Y45" s="314" t="e">
        <f t="shared" si="7"/>
        <v>#N/A</v>
      </c>
      <c r="Z45" s="133"/>
    </row>
    <row r="46" spans="1:26" x14ac:dyDescent="0.25">
      <c r="A46" s="109">
        <v>40</v>
      </c>
      <c r="B46" s="122">
        <f t="shared" si="0"/>
        <v>1</v>
      </c>
      <c r="C46" s="123"/>
      <c r="D46" s="121" t="e">
        <f>IF(ISERROR(VLOOKUP(C46,FSGT3_Inscr!$B$7:$K$31,2,FALSE))=TRUE,VLOOKUP(C46,FSGT4_Inscr!$B$7:$K$55,2,FALSE),(VLOOKUP(C46,FSGT3_Inscr!$B$7:$K$31,2,FALSE)))</f>
        <v>#N/A</v>
      </c>
      <c r="E46" s="121" t="e">
        <f>IF(ISERROR(VLOOKUP(C46,FSGT3_Inscr!$B$7:$K$31,3,FALSE))=TRUE,VLOOKUP(C46,FSGT4_Inscr!$B$7:$K$55,3,FALSE),(VLOOKUP(C46,FSGT3_Inscr!$B$7:$K$31,3,FALSE)))</f>
        <v>#N/A</v>
      </c>
      <c r="F46" s="121" t="e">
        <f>IF(ISERROR(VLOOKUP(C46,FSGT3_Inscr!$B$7:$K$31,4,FALSE))=TRUE,VLOOKUP(C46,FSGT4_Inscr!$B$7:$K$55,4,FALSE),(VLOOKUP(C46,FSGT3_Inscr!$B$7:$K$31,4,FALSE)))</f>
        <v>#N/A</v>
      </c>
      <c r="G46" s="121" t="e">
        <f>IF(ISERROR(VLOOKUP(C46,FSGT3_Inscr!$B$7:$K$31,5,FALSE))=TRUE,VLOOKUP(C46,FSGT4_Inscr!$B$7:$K$55,5,FALSE),(VLOOKUP(C46,FSGT3_Inscr!$B$7:$K$31,5,FALSE)))</f>
        <v>#N/A</v>
      </c>
      <c r="H46" s="121" t="e">
        <f>IF(ISERROR(VLOOKUP(C46,FSGT3_Inscr!$B$7:$K$31,6,FALSE))=TRUE,VLOOKUP(C46,FSGT4_Inscr!$B$7:$K$55,6,FALSE),(VLOOKUP(C46,FSGT3_Inscr!$B$7:$K$31,6,FALSE)))</f>
        <v>#N/A</v>
      </c>
      <c r="I46" s="121" t="e">
        <f>IF(ISERROR(VLOOKUP(C46,FSGT3_Inscr!$B$7:$K$31,7,FALSE))=TRUE,VLOOKUP(C46,FSGT4_Inscr!$B$7:$K$55,7,FALSE),(VLOOKUP(C46,FSGT3_Inscr!$B$7:$K$31,7,FALSE)))</f>
        <v>#N/A</v>
      </c>
      <c r="J46" s="121" t="e">
        <f>IF(ISERROR(VLOOKUP(C46,FSGT3_Inscr!$B$7:$K$31,8,FALSE))=TRUE,VLOOKUP(C46,FSGT4_Inscr!$B$7:$K$55,8,FALSE),(VLOOKUP(C46,FSGT3_Inscr!$B$7:$K$31,8,FALSE)))</f>
        <v>#N/A</v>
      </c>
      <c r="K46" s="121" t="e">
        <f>IF(ISERROR(VLOOKUP(C46,FSGT3_Inscr!$B$7:$K$31,9,FALSE))=TRUE,VLOOKUP(C46,FSGT4_Inscr!$B$7:$K$55,9,FALSE),(VLOOKUP(C46,FSGT3_Inscr!$B$7:$K$31,9,FALSE)))</f>
        <v>#N/A</v>
      </c>
      <c r="M46" s="460" t="e">
        <f t="shared" si="9"/>
        <v>#N/A</v>
      </c>
      <c r="N46" s="461"/>
      <c r="O46" s="251" t="e">
        <f t="shared" si="10"/>
        <v>#N/A</v>
      </c>
      <c r="Q46" s="250"/>
      <c r="R46" s="278" t="e">
        <f t="shared" si="3"/>
        <v>#N/A</v>
      </c>
      <c r="S46" s="311" t="e">
        <f>(SUM($R$7:R46))/R46</f>
        <v>#N/A</v>
      </c>
      <c r="T46" s="304" t="e">
        <f t="shared" si="4"/>
        <v>#N/A</v>
      </c>
      <c r="U46" s="312" t="e">
        <f t="shared" si="5"/>
        <v>#N/A</v>
      </c>
      <c r="V46" s="313" t="e">
        <f t="shared" si="6"/>
        <v>#N/A</v>
      </c>
      <c r="W46" s="311" t="e">
        <f>(SUM($V$7:V46))/V46</f>
        <v>#N/A</v>
      </c>
      <c r="X46" s="304" t="e">
        <f t="shared" si="8"/>
        <v>#N/A</v>
      </c>
      <c r="Y46" s="314" t="e">
        <f t="shared" si="7"/>
        <v>#N/A</v>
      </c>
      <c r="Z46" s="133"/>
    </row>
    <row r="47" spans="1:26" x14ac:dyDescent="0.25">
      <c r="A47" s="121">
        <v>41</v>
      </c>
      <c r="B47" s="122">
        <f t="shared" si="0"/>
        <v>1</v>
      </c>
      <c r="C47" s="123"/>
      <c r="D47" s="121" t="e">
        <f>IF(ISERROR(VLOOKUP(C47,FSGT3_Inscr!$B$7:$K$31,2,FALSE))=TRUE,VLOOKUP(C47,FSGT4_Inscr!$B$7:$K$55,2,FALSE),(VLOOKUP(C47,FSGT3_Inscr!$B$7:$K$31,2,FALSE)))</f>
        <v>#N/A</v>
      </c>
      <c r="E47" s="121" t="e">
        <f>IF(ISERROR(VLOOKUP(C47,FSGT3_Inscr!$B$7:$K$31,3,FALSE))=TRUE,VLOOKUP(C47,FSGT4_Inscr!$B$7:$K$55,3,FALSE),(VLOOKUP(C47,FSGT3_Inscr!$B$7:$K$31,3,FALSE)))</f>
        <v>#N/A</v>
      </c>
      <c r="F47" s="121" t="e">
        <f>IF(ISERROR(VLOOKUP(C47,FSGT3_Inscr!$B$7:$K$31,4,FALSE))=TRUE,VLOOKUP(C47,FSGT4_Inscr!$B$7:$K$55,4,FALSE),(VLOOKUP(C47,FSGT3_Inscr!$B$7:$K$31,4,FALSE)))</f>
        <v>#N/A</v>
      </c>
      <c r="G47" s="121" t="e">
        <f>IF(ISERROR(VLOOKUP(C47,FSGT3_Inscr!$B$7:$K$31,5,FALSE))=TRUE,VLOOKUP(C47,FSGT4_Inscr!$B$7:$K$55,5,FALSE),(VLOOKUP(C47,FSGT3_Inscr!$B$7:$K$31,5,FALSE)))</f>
        <v>#N/A</v>
      </c>
      <c r="H47" s="121" t="e">
        <f>IF(ISERROR(VLOOKUP(C47,FSGT3_Inscr!$B$7:$K$31,6,FALSE))=TRUE,VLOOKUP(C47,FSGT4_Inscr!$B$7:$K$55,6,FALSE),(VLOOKUP(C47,FSGT3_Inscr!$B$7:$K$31,6,FALSE)))</f>
        <v>#N/A</v>
      </c>
      <c r="I47" s="121" t="e">
        <f>IF(ISERROR(VLOOKUP(C47,FSGT3_Inscr!$B$7:$K$31,7,FALSE))=TRUE,VLOOKUP(C47,FSGT4_Inscr!$B$7:$K$55,7,FALSE),(VLOOKUP(C47,FSGT3_Inscr!$B$7:$K$31,7,FALSE)))</f>
        <v>#N/A</v>
      </c>
      <c r="J47" s="121" t="e">
        <f>IF(ISERROR(VLOOKUP(C47,FSGT3_Inscr!$B$7:$K$31,8,FALSE))=TRUE,VLOOKUP(C47,FSGT4_Inscr!$B$7:$K$55,8,FALSE),(VLOOKUP(C47,FSGT3_Inscr!$B$7:$K$31,8,FALSE)))</f>
        <v>#N/A</v>
      </c>
      <c r="K47" s="121" t="e">
        <f>IF(ISERROR(VLOOKUP(C47,FSGT3_Inscr!$B$7:$K$31,9,FALSE))=TRUE,VLOOKUP(C47,FSGT4_Inscr!$B$7:$K$55,9,FALSE),(VLOOKUP(C47,FSGT3_Inscr!$B$7:$K$31,9,FALSE)))</f>
        <v>#N/A</v>
      </c>
      <c r="M47" s="460" t="e">
        <f t="shared" si="9"/>
        <v>#N/A</v>
      </c>
      <c r="N47" s="461"/>
      <c r="O47" s="251" t="e">
        <f t="shared" si="10"/>
        <v>#N/A</v>
      </c>
      <c r="Q47" s="250"/>
      <c r="R47" s="278" t="e">
        <f t="shared" si="3"/>
        <v>#N/A</v>
      </c>
      <c r="S47" s="311" t="e">
        <f>(SUM($R$7:R47))/R47</f>
        <v>#N/A</v>
      </c>
      <c r="T47" s="304" t="e">
        <f t="shared" si="4"/>
        <v>#N/A</v>
      </c>
      <c r="U47" s="312" t="e">
        <f t="shared" si="5"/>
        <v>#N/A</v>
      </c>
      <c r="V47" s="313" t="e">
        <f t="shared" si="6"/>
        <v>#N/A</v>
      </c>
      <c r="W47" s="311" t="e">
        <f>(SUM($V$7:V47))/V47</f>
        <v>#N/A</v>
      </c>
      <c r="X47" s="304" t="e">
        <f t="shared" si="8"/>
        <v>#N/A</v>
      </c>
      <c r="Y47" s="314" t="e">
        <f t="shared" si="7"/>
        <v>#N/A</v>
      </c>
      <c r="Z47" s="133"/>
    </row>
    <row r="48" spans="1:26" x14ac:dyDescent="0.25">
      <c r="A48" s="121">
        <v>42</v>
      </c>
      <c r="B48" s="122">
        <f t="shared" si="0"/>
        <v>1</v>
      </c>
      <c r="C48" s="123"/>
      <c r="D48" s="121" t="e">
        <f>IF(ISERROR(VLOOKUP(C48,FSGT3_Inscr!$B$7:$K$31,2,FALSE))=TRUE,VLOOKUP(C48,FSGT4_Inscr!$B$7:$K$55,2,FALSE),(VLOOKUP(C48,FSGT3_Inscr!$B$7:$K$31,2,FALSE)))</f>
        <v>#N/A</v>
      </c>
      <c r="E48" s="121" t="e">
        <f>IF(ISERROR(VLOOKUP(C48,FSGT3_Inscr!$B$7:$K$31,3,FALSE))=TRUE,VLOOKUP(C48,FSGT4_Inscr!$B$7:$K$55,3,FALSE),(VLOOKUP(C48,FSGT3_Inscr!$B$7:$K$31,3,FALSE)))</f>
        <v>#N/A</v>
      </c>
      <c r="F48" s="121" t="e">
        <f>IF(ISERROR(VLOOKUP(C48,FSGT3_Inscr!$B$7:$K$31,4,FALSE))=TRUE,VLOOKUP(C48,FSGT4_Inscr!$B$7:$K$55,4,FALSE),(VLOOKUP(C48,FSGT3_Inscr!$B$7:$K$31,4,FALSE)))</f>
        <v>#N/A</v>
      </c>
      <c r="G48" s="121" t="e">
        <f>IF(ISERROR(VLOOKUP(C48,FSGT3_Inscr!$B$7:$K$31,5,FALSE))=TRUE,VLOOKUP(C48,FSGT4_Inscr!$B$7:$K$55,5,FALSE),(VLOOKUP(C48,FSGT3_Inscr!$B$7:$K$31,5,FALSE)))</f>
        <v>#N/A</v>
      </c>
      <c r="H48" s="121" t="e">
        <f>IF(ISERROR(VLOOKUP(C48,FSGT3_Inscr!$B$7:$K$31,6,FALSE))=TRUE,VLOOKUP(C48,FSGT4_Inscr!$B$7:$K$55,6,FALSE),(VLOOKUP(C48,FSGT3_Inscr!$B$7:$K$31,6,FALSE)))</f>
        <v>#N/A</v>
      </c>
      <c r="I48" s="121" t="e">
        <f>IF(ISERROR(VLOOKUP(C48,FSGT3_Inscr!$B$7:$K$31,7,FALSE))=TRUE,VLOOKUP(C48,FSGT4_Inscr!$B$7:$K$55,7,FALSE),(VLOOKUP(C48,FSGT3_Inscr!$B$7:$K$31,7,FALSE)))</f>
        <v>#N/A</v>
      </c>
      <c r="J48" s="121" t="e">
        <f>IF(ISERROR(VLOOKUP(C48,FSGT3_Inscr!$B$7:$K$31,8,FALSE))=TRUE,VLOOKUP(C48,FSGT4_Inscr!$B$7:$K$55,8,FALSE),(VLOOKUP(C48,FSGT3_Inscr!$B$7:$K$31,8,FALSE)))</f>
        <v>#N/A</v>
      </c>
      <c r="K48" s="121" t="e">
        <f>IF(ISERROR(VLOOKUP(C48,FSGT3_Inscr!$B$7:$K$31,9,FALSE))=TRUE,VLOOKUP(C48,FSGT4_Inscr!$B$7:$K$55,9,FALSE),(VLOOKUP(C48,FSGT3_Inscr!$B$7:$K$31,9,FALSE)))</f>
        <v>#N/A</v>
      </c>
      <c r="M48" s="460" t="e">
        <f t="shared" si="9"/>
        <v>#N/A</v>
      </c>
      <c r="N48" s="461"/>
      <c r="O48" s="251" t="e">
        <f t="shared" si="10"/>
        <v>#N/A</v>
      </c>
      <c r="Q48" s="250"/>
      <c r="R48" s="278" t="e">
        <f t="shared" si="3"/>
        <v>#N/A</v>
      </c>
      <c r="S48" s="311" t="e">
        <f>(SUM($R$7:R48))/R48</f>
        <v>#N/A</v>
      </c>
      <c r="T48" s="304" t="e">
        <f t="shared" si="4"/>
        <v>#N/A</v>
      </c>
      <c r="U48" s="312" t="e">
        <f t="shared" si="5"/>
        <v>#N/A</v>
      </c>
      <c r="V48" s="313" t="e">
        <f t="shared" si="6"/>
        <v>#N/A</v>
      </c>
      <c r="W48" s="311" t="e">
        <f>(SUM($V$7:V48))/V48</f>
        <v>#N/A</v>
      </c>
      <c r="X48" s="304" t="e">
        <f t="shared" si="8"/>
        <v>#N/A</v>
      </c>
      <c r="Y48" s="314" t="e">
        <f t="shared" si="7"/>
        <v>#N/A</v>
      </c>
      <c r="Z48" s="133"/>
    </row>
    <row r="49" spans="1:26" x14ac:dyDescent="0.25">
      <c r="A49" s="121">
        <v>43</v>
      </c>
      <c r="B49" s="122">
        <f t="shared" si="0"/>
        <v>1</v>
      </c>
      <c r="C49" s="123"/>
      <c r="D49" s="121" t="e">
        <f>IF(ISERROR(VLOOKUP(C49,FSGT3_Inscr!$B$7:$K$31,2,FALSE))=TRUE,VLOOKUP(C49,FSGT4_Inscr!$B$7:$K$55,2,FALSE),(VLOOKUP(C49,FSGT3_Inscr!$B$7:$K$31,2,FALSE)))</f>
        <v>#N/A</v>
      </c>
      <c r="E49" s="121" t="e">
        <f>IF(ISERROR(VLOOKUP(C49,FSGT3_Inscr!$B$7:$K$31,3,FALSE))=TRUE,VLOOKUP(C49,FSGT4_Inscr!$B$7:$K$55,3,FALSE),(VLOOKUP(C49,FSGT3_Inscr!$B$7:$K$31,3,FALSE)))</f>
        <v>#N/A</v>
      </c>
      <c r="F49" s="121" t="e">
        <f>IF(ISERROR(VLOOKUP(C49,FSGT3_Inscr!$B$7:$K$31,4,FALSE))=TRUE,VLOOKUP(C49,FSGT4_Inscr!$B$7:$K$55,4,FALSE),(VLOOKUP(C49,FSGT3_Inscr!$B$7:$K$31,4,FALSE)))</f>
        <v>#N/A</v>
      </c>
      <c r="G49" s="121" t="e">
        <f>IF(ISERROR(VLOOKUP(C49,FSGT3_Inscr!$B$7:$K$31,5,FALSE))=TRUE,VLOOKUP(C49,FSGT4_Inscr!$B$7:$K$55,5,FALSE),(VLOOKUP(C49,FSGT3_Inscr!$B$7:$K$31,5,FALSE)))</f>
        <v>#N/A</v>
      </c>
      <c r="H49" s="121" t="e">
        <f>IF(ISERROR(VLOOKUP(C49,FSGT3_Inscr!$B$7:$K$31,6,FALSE))=TRUE,VLOOKUP(C49,FSGT4_Inscr!$B$7:$K$55,6,FALSE),(VLOOKUP(C49,FSGT3_Inscr!$B$7:$K$31,6,FALSE)))</f>
        <v>#N/A</v>
      </c>
      <c r="I49" s="121" t="e">
        <f>IF(ISERROR(VLOOKUP(C49,FSGT3_Inscr!$B$7:$K$31,7,FALSE))=TRUE,VLOOKUP(C49,FSGT4_Inscr!$B$7:$K$55,7,FALSE),(VLOOKUP(C49,FSGT3_Inscr!$B$7:$K$31,7,FALSE)))</f>
        <v>#N/A</v>
      </c>
      <c r="J49" s="121" t="e">
        <f>IF(ISERROR(VLOOKUP(C49,FSGT3_Inscr!$B$7:$K$31,8,FALSE))=TRUE,VLOOKUP(C49,FSGT4_Inscr!$B$7:$K$55,8,FALSE),(VLOOKUP(C49,FSGT3_Inscr!$B$7:$K$31,8,FALSE)))</f>
        <v>#N/A</v>
      </c>
      <c r="K49" s="121" t="e">
        <f>IF(ISERROR(VLOOKUP(C49,FSGT3_Inscr!$B$7:$K$31,9,FALSE))=TRUE,VLOOKUP(C49,FSGT4_Inscr!$B$7:$K$55,9,FALSE),(VLOOKUP(C49,FSGT3_Inscr!$B$7:$K$31,9,FALSE)))</f>
        <v>#N/A</v>
      </c>
      <c r="M49" s="460" t="e">
        <f t="shared" si="9"/>
        <v>#N/A</v>
      </c>
      <c r="N49" s="461"/>
      <c r="O49" s="251" t="e">
        <f t="shared" si="10"/>
        <v>#N/A</v>
      </c>
      <c r="Q49" s="250"/>
      <c r="R49" s="278" t="e">
        <f t="shared" si="3"/>
        <v>#N/A</v>
      </c>
      <c r="S49" s="311" t="e">
        <f>(SUM($R$7:R49))/R49</f>
        <v>#N/A</v>
      </c>
      <c r="T49" s="304" t="e">
        <f t="shared" si="4"/>
        <v>#N/A</v>
      </c>
      <c r="U49" s="312" t="e">
        <f t="shared" si="5"/>
        <v>#N/A</v>
      </c>
      <c r="V49" s="313" t="e">
        <f t="shared" si="6"/>
        <v>#N/A</v>
      </c>
      <c r="W49" s="311" t="e">
        <f>(SUM($V$7:V49))/V49</f>
        <v>#N/A</v>
      </c>
      <c r="X49" s="304" t="e">
        <f t="shared" si="8"/>
        <v>#N/A</v>
      </c>
      <c r="Y49" s="314" t="e">
        <f t="shared" si="7"/>
        <v>#N/A</v>
      </c>
      <c r="Z49" s="133"/>
    </row>
    <row r="50" spans="1:26" x14ac:dyDescent="0.25">
      <c r="A50" s="109">
        <v>44</v>
      </c>
      <c r="B50" s="122">
        <f t="shared" si="0"/>
        <v>1</v>
      </c>
      <c r="C50" s="123"/>
      <c r="D50" s="121" t="e">
        <f>IF(ISERROR(VLOOKUP(C50,FSGT3_Inscr!$B$7:$K$31,2,FALSE))=TRUE,VLOOKUP(C50,FSGT4_Inscr!$B$7:$K$55,2,FALSE),(VLOOKUP(C50,FSGT3_Inscr!$B$7:$K$31,2,FALSE)))</f>
        <v>#N/A</v>
      </c>
      <c r="E50" s="121" t="e">
        <f>IF(ISERROR(VLOOKUP(C50,FSGT3_Inscr!$B$7:$K$31,3,FALSE))=TRUE,VLOOKUP(C50,FSGT4_Inscr!$B$7:$K$55,3,FALSE),(VLOOKUP(C50,FSGT3_Inscr!$B$7:$K$31,3,FALSE)))</f>
        <v>#N/A</v>
      </c>
      <c r="F50" s="121" t="e">
        <f>IF(ISERROR(VLOOKUP(C50,FSGT3_Inscr!$B$7:$K$31,4,FALSE))=TRUE,VLOOKUP(C50,FSGT4_Inscr!$B$7:$K$55,4,FALSE),(VLOOKUP(C50,FSGT3_Inscr!$B$7:$K$31,4,FALSE)))</f>
        <v>#N/A</v>
      </c>
      <c r="G50" s="121" t="e">
        <f>IF(ISERROR(VLOOKUP(C50,FSGT3_Inscr!$B$7:$K$31,5,FALSE))=TRUE,VLOOKUP(C50,FSGT4_Inscr!$B$7:$K$55,5,FALSE),(VLOOKUP(C50,FSGT3_Inscr!$B$7:$K$31,5,FALSE)))</f>
        <v>#N/A</v>
      </c>
      <c r="H50" s="121" t="e">
        <f>IF(ISERROR(VLOOKUP(C50,FSGT3_Inscr!$B$7:$K$31,6,FALSE))=TRUE,VLOOKUP(C50,FSGT4_Inscr!$B$7:$K$55,6,FALSE),(VLOOKUP(C50,FSGT3_Inscr!$B$7:$K$31,6,FALSE)))</f>
        <v>#N/A</v>
      </c>
      <c r="I50" s="121" t="e">
        <f>IF(ISERROR(VLOOKUP(C50,FSGT3_Inscr!$B$7:$K$31,7,FALSE))=TRUE,VLOOKUP(C50,FSGT4_Inscr!$B$7:$K$55,7,FALSE),(VLOOKUP(C50,FSGT3_Inscr!$B$7:$K$31,7,FALSE)))</f>
        <v>#N/A</v>
      </c>
      <c r="J50" s="121" t="e">
        <f>IF(ISERROR(VLOOKUP(C50,FSGT3_Inscr!$B$7:$K$31,8,FALSE))=TRUE,VLOOKUP(C50,FSGT4_Inscr!$B$7:$K$55,8,FALSE),(VLOOKUP(C50,FSGT3_Inscr!$B$7:$K$31,8,FALSE)))</f>
        <v>#N/A</v>
      </c>
      <c r="K50" s="121" t="e">
        <f>IF(ISERROR(VLOOKUP(C50,FSGT3_Inscr!$B$7:$K$31,9,FALSE))=TRUE,VLOOKUP(C50,FSGT4_Inscr!$B$7:$K$55,9,FALSE),(VLOOKUP(C50,FSGT3_Inscr!$B$7:$K$31,9,FALSE)))</f>
        <v>#N/A</v>
      </c>
      <c r="M50" s="460" t="e">
        <f t="shared" si="9"/>
        <v>#N/A</v>
      </c>
      <c r="N50" s="461"/>
      <c r="O50" s="251" t="e">
        <f t="shared" si="10"/>
        <v>#N/A</v>
      </c>
      <c r="Q50" s="250"/>
      <c r="R50" s="278" t="e">
        <f t="shared" si="3"/>
        <v>#N/A</v>
      </c>
      <c r="S50" s="311" t="e">
        <f>(SUM($R$7:R50))/R50</f>
        <v>#N/A</v>
      </c>
      <c r="T50" s="304" t="e">
        <f t="shared" si="4"/>
        <v>#N/A</v>
      </c>
      <c r="U50" s="312" t="e">
        <f t="shared" si="5"/>
        <v>#N/A</v>
      </c>
      <c r="V50" s="313" t="e">
        <f t="shared" si="6"/>
        <v>#N/A</v>
      </c>
      <c r="W50" s="311" t="e">
        <f>(SUM($V$7:V50))/V50</f>
        <v>#N/A</v>
      </c>
      <c r="X50" s="304" t="e">
        <f t="shared" si="8"/>
        <v>#N/A</v>
      </c>
      <c r="Y50" s="314" t="e">
        <f t="shared" si="7"/>
        <v>#N/A</v>
      </c>
      <c r="Z50" s="133"/>
    </row>
    <row r="51" spans="1:26" x14ac:dyDescent="0.25">
      <c r="A51" s="109">
        <v>45</v>
      </c>
      <c r="B51" s="122">
        <f t="shared" si="0"/>
        <v>1</v>
      </c>
      <c r="C51" s="123"/>
      <c r="D51" s="121" t="e">
        <f>IF(ISERROR(VLOOKUP(C51,FSGT3_Inscr!$B$7:$K$31,2,FALSE))=TRUE,VLOOKUP(C51,FSGT4_Inscr!$B$7:$K$55,2,FALSE),(VLOOKUP(C51,FSGT3_Inscr!$B$7:$K$31,2,FALSE)))</f>
        <v>#N/A</v>
      </c>
      <c r="E51" s="121" t="e">
        <f>IF(ISERROR(VLOOKUP(C51,FSGT3_Inscr!$B$7:$K$31,3,FALSE))=TRUE,VLOOKUP(C51,FSGT4_Inscr!$B$7:$K$55,3,FALSE),(VLOOKUP(C51,FSGT3_Inscr!$B$7:$K$31,3,FALSE)))</f>
        <v>#N/A</v>
      </c>
      <c r="F51" s="121" t="e">
        <f>IF(ISERROR(VLOOKUP(C51,FSGT3_Inscr!$B$7:$K$31,4,FALSE))=TRUE,VLOOKUP(C51,FSGT4_Inscr!$B$7:$K$55,4,FALSE),(VLOOKUP(C51,FSGT3_Inscr!$B$7:$K$31,4,FALSE)))</f>
        <v>#N/A</v>
      </c>
      <c r="G51" s="121" t="e">
        <f>IF(ISERROR(VLOOKUP(C51,FSGT3_Inscr!$B$7:$K$31,5,FALSE))=TRUE,VLOOKUP(C51,FSGT4_Inscr!$B$7:$K$55,5,FALSE),(VLOOKUP(C51,FSGT3_Inscr!$B$7:$K$31,5,FALSE)))</f>
        <v>#N/A</v>
      </c>
      <c r="H51" s="121" t="e">
        <f>IF(ISERROR(VLOOKUP(C51,FSGT3_Inscr!$B$7:$K$31,6,FALSE))=TRUE,VLOOKUP(C51,FSGT4_Inscr!$B$7:$K$55,6,FALSE),(VLOOKUP(C51,FSGT3_Inscr!$B$7:$K$31,6,FALSE)))</f>
        <v>#N/A</v>
      </c>
      <c r="I51" s="121" t="e">
        <f>IF(ISERROR(VLOOKUP(C51,FSGT3_Inscr!$B$7:$K$31,7,FALSE))=TRUE,VLOOKUP(C51,FSGT4_Inscr!$B$7:$K$55,7,FALSE),(VLOOKUP(C51,FSGT3_Inscr!$B$7:$K$31,7,FALSE)))</f>
        <v>#N/A</v>
      </c>
      <c r="J51" s="121" t="e">
        <f>IF(ISERROR(VLOOKUP(C51,FSGT3_Inscr!$B$7:$K$31,8,FALSE))=TRUE,VLOOKUP(C51,FSGT4_Inscr!$B$7:$K$55,8,FALSE),(VLOOKUP(C51,FSGT3_Inscr!$B$7:$K$31,8,FALSE)))</f>
        <v>#N/A</v>
      </c>
      <c r="K51" s="121" t="e">
        <f>IF(ISERROR(VLOOKUP(C51,FSGT3_Inscr!$B$7:$K$31,9,FALSE))=TRUE,VLOOKUP(C51,FSGT4_Inscr!$B$7:$K$55,9,FALSE),(VLOOKUP(C51,FSGT3_Inscr!$B$7:$K$31,9,FALSE)))</f>
        <v>#N/A</v>
      </c>
      <c r="M51" s="460" t="e">
        <f t="shared" si="9"/>
        <v>#N/A</v>
      </c>
      <c r="N51" s="461"/>
      <c r="O51" s="251" t="e">
        <f t="shared" si="10"/>
        <v>#N/A</v>
      </c>
      <c r="Q51" s="250"/>
      <c r="R51" s="278" t="e">
        <f t="shared" si="3"/>
        <v>#N/A</v>
      </c>
      <c r="S51" s="311" t="e">
        <f>(SUM($R$7:R51))/R51</f>
        <v>#N/A</v>
      </c>
      <c r="T51" s="304" t="e">
        <f t="shared" si="4"/>
        <v>#N/A</v>
      </c>
      <c r="U51" s="312" t="e">
        <f t="shared" si="5"/>
        <v>#N/A</v>
      </c>
      <c r="V51" s="313" t="e">
        <f t="shared" si="6"/>
        <v>#N/A</v>
      </c>
      <c r="W51" s="311" t="e">
        <f>(SUM($V$7:V51))/V51</f>
        <v>#N/A</v>
      </c>
      <c r="X51" s="304" t="e">
        <f t="shared" si="8"/>
        <v>#N/A</v>
      </c>
      <c r="Y51" s="314" t="e">
        <f t="shared" si="7"/>
        <v>#N/A</v>
      </c>
      <c r="Z51" s="133"/>
    </row>
    <row r="52" spans="1:26" x14ac:dyDescent="0.25">
      <c r="A52" s="109">
        <v>46</v>
      </c>
      <c r="B52" s="122">
        <f t="shared" si="0"/>
        <v>1</v>
      </c>
      <c r="C52" s="123"/>
      <c r="D52" s="121" t="e">
        <f>IF(ISERROR(VLOOKUP(C52,FSGT3_Inscr!$B$7:$K$31,2,FALSE))=TRUE,VLOOKUP(C52,FSGT4_Inscr!$B$7:$K$55,2,FALSE),(VLOOKUP(C52,FSGT3_Inscr!$B$7:$K$31,2,FALSE)))</f>
        <v>#N/A</v>
      </c>
      <c r="E52" s="121" t="e">
        <f>IF(ISERROR(VLOOKUP(C52,FSGT3_Inscr!$B$7:$K$31,3,FALSE))=TRUE,VLOOKUP(C52,FSGT4_Inscr!$B$7:$K$55,3,FALSE),(VLOOKUP(C52,FSGT3_Inscr!$B$7:$K$31,3,FALSE)))</f>
        <v>#N/A</v>
      </c>
      <c r="F52" s="121" t="e">
        <f>IF(ISERROR(VLOOKUP(C52,FSGT3_Inscr!$B$7:$K$31,4,FALSE))=TRUE,VLOOKUP(C52,FSGT4_Inscr!$B$7:$K$55,4,FALSE),(VLOOKUP(C52,FSGT3_Inscr!$B$7:$K$31,4,FALSE)))</f>
        <v>#N/A</v>
      </c>
      <c r="G52" s="121" t="e">
        <f>IF(ISERROR(VLOOKUP(C52,FSGT3_Inscr!$B$7:$K$31,5,FALSE))=TRUE,VLOOKUP(C52,FSGT4_Inscr!$B$7:$K$55,5,FALSE),(VLOOKUP(C52,FSGT3_Inscr!$B$7:$K$31,5,FALSE)))</f>
        <v>#N/A</v>
      </c>
      <c r="H52" s="121" t="e">
        <f>IF(ISERROR(VLOOKUP(C52,FSGT3_Inscr!$B$7:$K$31,6,FALSE))=TRUE,VLOOKUP(C52,FSGT4_Inscr!$B$7:$K$55,6,FALSE),(VLOOKUP(C52,FSGT3_Inscr!$B$7:$K$31,6,FALSE)))</f>
        <v>#N/A</v>
      </c>
      <c r="I52" s="121" t="e">
        <f>IF(ISERROR(VLOOKUP(C52,FSGT3_Inscr!$B$7:$K$31,7,FALSE))=TRUE,VLOOKUP(C52,FSGT4_Inscr!$B$7:$K$55,7,FALSE),(VLOOKUP(C52,FSGT3_Inscr!$B$7:$K$31,7,FALSE)))</f>
        <v>#N/A</v>
      </c>
      <c r="J52" s="121" t="e">
        <f>IF(ISERROR(VLOOKUP(C52,FSGT3_Inscr!$B$7:$K$31,8,FALSE))=TRUE,VLOOKUP(C52,FSGT4_Inscr!$B$7:$K$55,8,FALSE),(VLOOKUP(C52,FSGT3_Inscr!$B$7:$K$31,8,FALSE)))</f>
        <v>#N/A</v>
      </c>
      <c r="K52" s="121" t="e">
        <f>IF(ISERROR(VLOOKUP(C52,FSGT3_Inscr!$B$7:$K$31,9,FALSE))=TRUE,VLOOKUP(C52,FSGT4_Inscr!$B$7:$K$55,9,FALSE),(VLOOKUP(C52,FSGT3_Inscr!$B$7:$K$31,9,FALSE)))</f>
        <v>#N/A</v>
      </c>
      <c r="M52" s="460" t="e">
        <f t="shared" si="9"/>
        <v>#N/A</v>
      </c>
      <c r="N52" s="461"/>
      <c r="O52" s="251" t="e">
        <f t="shared" si="10"/>
        <v>#N/A</v>
      </c>
      <c r="Q52" s="250"/>
      <c r="R52" s="278" t="e">
        <f t="shared" si="3"/>
        <v>#N/A</v>
      </c>
      <c r="S52" s="311" t="e">
        <f>(SUM($R$7:R52))/R52</f>
        <v>#N/A</v>
      </c>
      <c r="T52" s="304" t="e">
        <f t="shared" si="4"/>
        <v>#N/A</v>
      </c>
      <c r="U52" s="312" t="e">
        <f t="shared" si="5"/>
        <v>#N/A</v>
      </c>
      <c r="V52" s="313" t="e">
        <f t="shared" si="6"/>
        <v>#N/A</v>
      </c>
      <c r="W52" s="311" t="e">
        <f>(SUM($V$7:V52))/V52</f>
        <v>#N/A</v>
      </c>
      <c r="X52" s="304" t="e">
        <f t="shared" si="8"/>
        <v>#N/A</v>
      </c>
      <c r="Y52" s="314" t="e">
        <f t="shared" si="7"/>
        <v>#N/A</v>
      </c>
      <c r="Z52" s="133"/>
    </row>
    <row r="53" spans="1:26" x14ac:dyDescent="0.25">
      <c r="A53" s="109">
        <v>47</v>
      </c>
      <c r="B53" s="122">
        <f t="shared" si="0"/>
        <v>1</v>
      </c>
      <c r="C53" s="123"/>
      <c r="D53" s="121" t="e">
        <f>IF(ISERROR(VLOOKUP(C53,FSGT3_Inscr!$B$7:$K$31,2,FALSE))=TRUE,VLOOKUP(C53,FSGT4_Inscr!$B$7:$K$55,2,FALSE),(VLOOKUP(C53,FSGT3_Inscr!$B$7:$K$31,2,FALSE)))</f>
        <v>#N/A</v>
      </c>
      <c r="E53" s="121" t="e">
        <f>IF(ISERROR(VLOOKUP(C53,FSGT3_Inscr!$B$7:$K$31,3,FALSE))=TRUE,VLOOKUP(C53,FSGT4_Inscr!$B$7:$K$55,3,FALSE),(VLOOKUP(C53,FSGT3_Inscr!$B$7:$K$31,3,FALSE)))</f>
        <v>#N/A</v>
      </c>
      <c r="F53" s="121" t="e">
        <f>IF(ISERROR(VLOOKUP(C53,FSGT3_Inscr!$B$7:$K$31,4,FALSE))=TRUE,VLOOKUP(C53,FSGT4_Inscr!$B$7:$K$55,4,FALSE),(VLOOKUP(C53,FSGT3_Inscr!$B$7:$K$31,4,FALSE)))</f>
        <v>#N/A</v>
      </c>
      <c r="G53" s="121" t="e">
        <f>IF(ISERROR(VLOOKUP(C53,FSGT3_Inscr!$B$7:$K$31,5,FALSE))=TRUE,VLOOKUP(C53,FSGT4_Inscr!$B$7:$K$55,5,FALSE),(VLOOKUP(C53,FSGT3_Inscr!$B$7:$K$31,5,FALSE)))</f>
        <v>#N/A</v>
      </c>
      <c r="H53" s="121" t="e">
        <f>IF(ISERROR(VLOOKUP(C53,FSGT3_Inscr!$B$7:$K$31,6,FALSE))=TRUE,VLOOKUP(C53,FSGT4_Inscr!$B$7:$K$55,6,FALSE),(VLOOKUP(C53,FSGT3_Inscr!$B$7:$K$31,6,FALSE)))</f>
        <v>#N/A</v>
      </c>
      <c r="I53" s="121" t="e">
        <f>IF(ISERROR(VLOOKUP(C53,FSGT3_Inscr!$B$7:$K$31,7,FALSE))=TRUE,VLOOKUP(C53,FSGT4_Inscr!$B$7:$K$55,7,FALSE),(VLOOKUP(C53,FSGT3_Inscr!$B$7:$K$31,7,FALSE)))</f>
        <v>#N/A</v>
      </c>
      <c r="J53" s="121" t="e">
        <f>IF(ISERROR(VLOOKUP(C53,FSGT3_Inscr!$B$7:$K$31,8,FALSE))=TRUE,VLOOKUP(C53,FSGT4_Inscr!$B$7:$K$55,8,FALSE),(VLOOKUP(C53,FSGT3_Inscr!$B$7:$K$31,8,FALSE)))</f>
        <v>#N/A</v>
      </c>
      <c r="K53" s="121" t="e">
        <f>IF(ISERROR(VLOOKUP(C53,FSGT3_Inscr!$B$7:$K$31,9,FALSE))=TRUE,VLOOKUP(C53,FSGT4_Inscr!$B$7:$K$55,9,FALSE),(VLOOKUP(C53,FSGT3_Inscr!$B$7:$K$31,9,FALSE)))</f>
        <v>#N/A</v>
      </c>
      <c r="M53" s="460" t="e">
        <f t="shared" si="9"/>
        <v>#N/A</v>
      </c>
      <c r="N53" s="461"/>
      <c r="O53" s="251" t="e">
        <f t="shared" si="10"/>
        <v>#N/A</v>
      </c>
      <c r="Q53" s="250"/>
      <c r="R53" s="278" t="e">
        <f t="shared" si="3"/>
        <v>#N/A</v>
      </c>
      <c r="S53" s="311" t="e">
        <f>(SUM($R$7:R53))/R53</f>
        <v>#N/A</v>
      </c>
      <c r="T53" s="304" t="e">
        <f t="shared" si="4"/>
        <v>#N/A</v>
      </c>
      <c r="U53" s="312" t="e">
        <f t="shared" si="5"/>
        <v>#N/A</v>
      </c>
      <c r="V53" s="313" t="e">
        <f t="shared" si="6"/>
        <v>#N/A</v>
      </c>
      <c r="W53" s="311" t="e">
        <f>(SUM($V$7:V53))/V53</f>
        <v>#N/A</v>
      </c>
      <c r="X53" s="304" t="e">
        <f t="shared" si="8"/>
        <v>#N/A</v>
      </c>
      <c r="Y53" s="314" t="e">
        <f t="shared" si="7"/>
        <v>#N/A</v>
      </c>
      <c r="Z53" s="133"/>
    </row>
    <row r="54" spans="1:26" x14ac:dyDescent="0.25">
      <c r="A54" s="109">
        <v>48</v>
      </c>
      <c r="B54" s="122">
        <f t="shared" si="0"/>
        <v>1</v>
      </c>
      <c r="C54" s="123"/>
      <c r="D54" s="121" t="e">
        <f>IF(ISERROR(VLOOKUP(C54,FSGT3_Inscr!$B$7:$K$31,2,FALSE))=TRUE,VLOOKUP(C54,FSGT4_Inscr!$B$7:$K$55,2,FALSE),(VLOOKUP(C54,FSGT3_Inscr!$B$7:$K$31,2,FALSE)))</f>
        <v>#N/A</v>
      </c>
      <c r="E54" s="121" t="e">
        <f>IF(ISERROR(VLOOKUP(C54,FSGT3_Inscr!$B$7:$K$31,3,FALSE))=TRUE,VLOOKUP(C54,FSGT4_Inscr!$B$7:$K$55,3,FALSE),(VLOOKUP(C54,FSGT3_Inscr!$B$7:$K$31,3,FALSE)))</f>
        <v>#N/A</v>
      </c>
      <c r="F54" s="121" t="e">
        <f>IF(ISERROR(VLOOKUP(C54,FSGT3_Inscr!$B$7:$K$31,4,FALSE))=TRUE,VLOOKUP(C54,FSGT4_Inscr!$B$7:$K$55,4,FALSE),(VLOOKUP(C54,FSGT3_Inscr!$B$7:$K$31,4,FALSE)))</f>
        <v>#N/A</v>
      </c>
      <c r="G54" s="121" t="e">
        <f>IF(ISERROR(VLOOKUP(C54,FSGT3_Inscr!$B$7:$K$31,5,FALSE))=TRUE,VLOOKUP(C54,FSGT4_Inscr!$B$7:$K$55,5,FALSE),(VLOOKUP(C54,FSGT3_Inscr!$B$7:$K$31,5,FALSE)))</f>
        <v>#N/A</v>
      </c>
      <c r="H54" s="121" t="e">
        <f>IF(ISERROR(VLOOKUP(C54,FSGT3_Inscr!$B$7:$K$31,6,FALSE))=TRUE,VLOOKUP(C54,FSGT4_Inscr!$B$7:$K$55,6,FALSE),(VLOOKUP(C54,FSGT3_Inscr!$B$7:$K$31,6,FALSE)))</f>
        <v>#N/A</v>
      </c>
      <c r="I54" s="121" t="e">
        <f>IF(ISERROR(VLOOKUP(C54,FSGT3_Inscr!$B$7:$K$31,7,FALSE))=TRUE,VLOOKUP(C54,FSGT4_Inscr!$B$7:$K$55,7,FALSE),(VLOOKUP(C54,FSGT3_Inscr!$B$7:$K$31,7,FALSE)))</f>
        <v>#N/A</v>
      </c>
      <c r="J54" s="121" t="e">
        <f>IF(ISERROR(VLOOKUP(C54,FSGT3_Inscr!$B$7:$K$31,8,FALSE))=TRUE,VLOOKUP(C54,FSGT4_Inscr!$B$7:$K$55,8,FALSE),(VLOOKUP(C54,FSGT3_Inscr!$B$7:$K$31,8,FALSE)))</f>
        <v>#N/A</v>
      </c>
      <c r="K54" s="121" t="e">
        <f>IF(ISERROR(VLOOKUP(C54,FSGT3_Inscr!$B$7:$K$31,9,FALSE))=TRUE,VLOOKUP(C54,FSGT4_Inscr!$B$7:$K$55,9,FALSE),(VLOOKUP(C54,FSGT3_Inscr!$B$7:$K$31,9,FALSE)))</f>
        <v>#N/A</v>
      </c>
      <c r="M54" s="460" t="e">
        <f t="shared" si="9"/>
        <v>#N/A</v>
      </c>
      <c r="N54" s="461"/>
      <c r="O54" s="251" t="e">
        <f t="shared" si="10"/>
        <v>#N/A</v>
      </c>
      <c r="Q54" s="250"/>
      <c r="R54" s="278" t="e">
        <f t="shared" si="3"/>
        <v>#N/A</v>
      </c>
      <c r="S54" s="311" t="e">
        <f>(SUM($R$7:R54))/R54</f>
        <v>#N/A</v>
      </c>
      <c r="T54" s="304" t="e">
        <f t="shared" si="4"/>
        <v>#N/A</v>
      </c>
      <c r="U54" s="312" t="e">
        <f t="shared" si="5"/>
        <v>#N/A</v>
      </c>
      <c r="V54" s="313" t="e">
        <f t="shared" si="6"/>
        <v>#N/A</v>
      </c>
      <c r="W54" s="311" t="e">
        <f>(SUM($V$7:V54))/V54</f>
        <v>#N/A</v>
      </c>
      <c r="X54" s="304" t="e">
        <f t="shared" si="8"/>
        <v>#N/A</v>
      </c>
      <c r="Y54" s="314" t="e">
        <f t="shared" si="7"/>
        <v>#N/A</v>
      </c>
      <c r="Z54" s="133"/>
    </row>
    <row r="55" spans="1:26" x14ac:dyDescent="0.25">
      <c r="A55" s="121">
        <v>49</v>
      </c>
      <c r="B55" s="122">
        <f t="shared" si="0"/>
        <v>1</v>
      </c>
      <c r="C55" s="123"/>
      <c r="D55" s="121" t="e">
        <f>IF(ISERROR(VLOOKUP(C55,FSGT3_Inscr!$B$7:$K$31,2,FALSE))=TRUE,VLOOKUP(C55,FSGT4_Inscr!$B$7:$K$55,2,FALSE),(VLOOKUP(C55,FSGT3_Inscr!$B$7:$K$31,2,FALSE)))</f>
        <v>#N/A</v>
      </c>
      <c r="E55" s="121" t="e">
        <f>IF(ISERROR(VLOOKUP(C55,FSGT3_Inscr!$B$7:$K$31,3,FALSE))=TRUE,VLOOKUP(C55,FSGT4_Inscr!$B$7:$K$55,3,FALSE),(VLOOKUP(C55,FSGT3_Inscr!$B$7:$K$31,3,FALSE)))</f>
        <v>#N/A</v>
      </c>
      <c r="F55" s="121" t="e">
        <f>IF(ISERROR(VLOOKUP(C55,FSGT3_Inscr!$B$7:$K$31,4,FALSE))=TRUE,VLOOKUP(C55,FSGT4_Inscr!$B$7:$K$55,4,FALSE),(VLOOKUP(C55,FSGT3_Inscr!$B$7:$K$31,4,FALSE)))</f>
        <v>#N/A</v>
      </c>
      <c r="G55" s="121" t="e">
        <f>IF(ISERROR(VLOOKUP(C55,FSGT3_Inscr!$B$7:$K$31,5,FALSE))=TRUE,VLOOKUP(C55,FSGT4_Inscr!$B$7:$K$55,5,FALSE),(VLOOKUP(C55,FSGT3_Inscr!$B$7:$K$31,5,FALSE)))</f>
        <v>#N/A</v>
      </c>
      <c r="H55" s="121" t="e">
        <f>IF(ISERROR(VLOOKUP(C55,FSGT3_Inscr!$B$7:$K$31,6,FALSE))=TRUE,VLOOKUP(C55,FSGT4_Inscr!$B$7:$K$55,6,FALSE),(VLOOKUP(C55,FSGT3_Inscr!$B$7:$K$31,6,FALSE)))</f>
        <v>#N/A</v>
      </c>
      <c r="I55" s="121" t="e">
        <f>IF(ISERROR(VLOOKUP(C55,FSGT3_Inscr!$B$7:$K$31,7,FALSE))=TRUE,VLOOKUP(C55,FSGT4_Inscr!$B$7:$K$55,7,FALSE),(VLOOKUP(C55,FSGT3_Inscr!$B$7:$K$31,7,FALSE)))</f>
        <v>#N/A</v>
      </c>
      <c r="J55" s="121" t="e">
        <f>IF(ISERROR(VLOOKUP(C55,FSGT3_Inscr!$B$7:$K$31,8,FALSE))=TRUE,VLOOKUP(C55,FSGT4_Inscr!$B$7:$K$55,8,FALSE),(VLOOKUP(C55,FSGT3_Inscr!$B$7:$K$31,8,FALSE)))</f>
        <v>#N/A</v>
      </c>
      <c r="K55" s="121" t="e">
        <f>IF(ISERROR(VLOOKUP(C55,FSGT3_Inscr!$B$7:$K$31,9,FALSE))=TRUE,VLOOKUP(C55,FSGT4_Inscr!$B$7:$K$55,9,FALSE),(VLOOKUP(C55,FSGT3_Inscr!$B$7:$K$31,9,FALSE)))</f>
        <v>#N/A</v>
      </c>
      <c r="M55" s="460" t="e">
        <f t="shared" si="9"/>
        <v>#N/A</v>
      </c>
      <c r="N55" s="461"/>
      <c r="O55" s="251" t="e">
        <f t="shared" si="10"/>
        <v>#N/A</v>
      </c>
      <c r="Q55" s="250"/>
      <c r="R55" s="278" t="e">
        <f t="shared" si="3"/>
        <v>#N/A</v>
      </c>
      <c r="S55" s="311" t="e">
        <f>(SUM($R$7:R55))/R55</f>
        <v>#N/A</v>
      </c>
      <c r="T55" s="304" t="e">
        <f t="shared" si="4"/>
        <v>#N/A</v>
      </c>
      <c r="U55" s="312" t="e">
        <f t="shared" si="5"/>
        <v>#N/A</v>
      </c>
      <c r="V55" s="313" t="e">
        <f t="shared" si="6"/>
        <v>#N/A</v>
      </c>
      <c r="W55" s="311" t="e">
        <f>(SUM($V$7:V55))/V55</f>
        <v>#N/A</v>
      </c>
      <c r="X55" s="304" t="e">
        <f t="shared" si="8"/>
        <v>#N/A</v>
      </c>
      <c r="Y55" s="314" t="e">
        <f t="shared" si="7"/>
        <v>#N/A</v>
      </c>
      <c r="Z55" s="133"/>
    </row>
    <row r="56" spans="1:26" ht="15.75" thickBot="1" x14ac:dyDescent="0.3">
      <c r="A56" s="257">
        <v>50</v>
      </c>
      <c r="B56" s="258">
        <f t="shared" si="0"/>
        <v>1</v>
      </c>
      <c r="C56" s="124"/>
      <c r="D56" s="134" t="e">
        <f>IF(ISERROR(VLOOKUP(C56,FSGT3_Inscr!$B$7:$K$31,2,FALSE))=TRUE,VLOOKUP(C56,FSGT4_Inscr!$B$7:$K$55,2,FALSE),(VLOOKUP(C56,FSGT3_Inscr!$B$7:$K$31,2,FALSE)))</f>
        <v>#N/A</v>
      </c>
      <c r="E56" s="134" t="e">
        <f>IF(ISERROR(VLOOKUP(C56,FSGT3_Inscr!$B$7:$K$31,3,FALSE))=TRUE,VLOOKUP(C56,FSGT4_Inscr!$B$7:$K$55,3,FALSE),(VLOOKUP(C56,FSGT3_Inscr!$B$7:$K$31,3,FALSE)))</f>
        <v>#N/A</v>
      </c>
      <c r="F56" s="134" t="e">
        <f>IF(ISERROR(VLOOKUP(C56,FSGT3_Inscr!$B$7:$K$31,4,FALSE))=TRUE,VLOOKUP(C56,FSGT4_Inscr!$B$7:$K$55,4,FALSE),(VLOOKUP(C56,FSGT3_Inscr!$B$7:$K$31,4,FALSE)))</f>
        <v>#N/A</v>
      </c>
      <c r="G56" s="134" t="e">
        <f>IF(ISERROR(VLOOKUP(C56,FSGT3_Inscr!$B$7:$K$31,5,FALSE))=TRUE,VLOOKUP(C56,FSGT4_Inscr!$B$7:$K$55,5,FALSE),(VLOOKUP(C56,FSGT3_Inscr!$B$7:$K$31,5,FALSE)))</f>
        <v>#N/A</v>
      </c>
      <c r="H56" s="134" t="e">
        <f>IF(ISERROR(VLOOKUP(C56,FSGT3_Inscr!$B$7:$K$31,6,FALSE))=TRUE,VLOOKUP(C56,FSGT4_Inscr!$B$7:$K$55,6,FALSE),(VLOOKUP(C56,FSGT3_Inscr!$B$7:$K$31,6,FALSE)))</f>
        <v>#N/A</v>
      </c>
      <c r="I56" s="121" t="e">
        <f>IF(ISERROR(VLOOKUP(C56,FSGT3_Inscr!$B$7:$K$31,7,FALSE))=TRUE,VLOOKUP(C56,FSGT4_Inscr!$B$7:$K$55,7,FALSE),(VLOOKUP(C56,FSGT3_Inscr!$B$7:$K$31,7,FALSE)))</f>
        <v>#N/A</v>
      </c>
      <c r="J56" s="134" t="e">
        <f>IF(ISERROR(VLOOKUP(C56,FSGT3_Inscr!$B$7:$K$31,8,FALSE))=TRUE,VLOOKUP(C56,FSGT4_Inscr!$B$7:$K$55,8,FALSE),(VLOOKUP(C56,FSGT3_Inscr!$B$7:$K$31,8,FALSE)))</f>
        <v>#N/A</v>
      </c>
      <c r="K56" s="134" t="e">
        <f>IF(ISERROR(VLOOKUP(C56,FSGT3_Inscr!$B$7:$K$31,9,FALSE))=TRUE,VLOOKUP(C56,FSGT4_Inscr!$B$7:$K$55,9,FALSE),(VLOOKUP(C56,FSGT3_Inscr!$B$7:$K$31,9,FALSE)))</f>
        <v>#N/A</v>
      </c>
      <c r="M56" s="462" t="e">
        <f t="shared" si="9"/>
        <v>#N/A</v>
      </c>
      <c r="N56" s="463"/>
      <c r="O56" s="251" t="e">
        <f t="shared" si="10"/>
        <v>#N/A</v>
      </c>
      <c r="Q56" s="250"/>
      <c r="R56" s="279" t="e">
        <f t="shared" si="3"/>
        <v>#N/A</v>
      </c>
      <c r="S56" s="189" t="e">
        <f>(SUM($R$7:R56))/R56</f>
        <v>#N/A</v>
      </c>
      <c r="T56" s="266" t="e">
        <f t="shared" si="4"/>
        <v>#N/A</v>
      </c>
      <c r="U56" s="281" t="e">
        <f t="shared" si="5"/>
        <v>#N/A</v>
      </c>
      <c r="V56" s="280" t="e">
        <f t="shared" si="6"/>
        <v>#N/A</v>
      </c>
      <c r="W56" s="189" t="e">
        <f>(SUM($V$7:V56))/V56</f>
        <v>#N/A</v>
      </c>
      <c r="X56" s="266" t="e">
        <f t="shared" si="8"/>
        <v>#N/A</v>
      </c>
      <c r="Y56" s="282" t="e">
        <f t="shared" si="7"/>
        <v>#N/A</v>
      </c>
      <c r="Z56" s="133"/>
    </row>
    <row r="57" spans="1:26" ht="15.75" thickTop="1" x14ac:dyDescent="0.25">
      <c r="Q57" s="129"/>
      <c r="R57" s="129"/>
      <c r="S57" s="129"/>
      <c r="T57" s="129"/>
      <c r="U57" s="129"/>
      <c r="V57" s="252"/>
      <c r="W57" s="129"/>
      <c r="X57" s="129"/>
    </row>
    <row r="58" spans="1:26" x14ac:dyDescent="0.25">
      <c r="Q58" s="129"/>
      <c r="R58" s="129"/>
      <c r="S58" s="129"/>
      <c r="T58" s="129"/>
      <c r="U58" s="129"/>
      <c r="V58" s="252"/>
      <c r="W58" s="129"/>
      <c r="X58" s="129"/>
    </row>
    <row r="59" spans="1:26" x14ac:dyDescent="0.25">
      <c r="Q59" s="129"/>
      <c r="R59" s="129"/>
      <c r="S59" s="129"/>
      <c r="T59" s="129"/>
      <c r="U59" s="129"/>
      <c r="V59" s="252"/>
      <c r="W59" s="129"/>
      <c r="X59" s="129"/>
    </row>
    <row r="60" spans="1:26" x14ac:dyDescent="0.25">
      <c r="Q60" s="129"/>
      <c r="R60" s="129"/>
      <c r="S60" s="129"/>
      <c r="T60" s="129"/>
      <c r="U60" s="129"/>
      <c r="V60" s="252"/>
      <c r="W60" s="129"/>
      <c r="X60" s="129"/>
    </row>
  </sheetData>
  <mergeCells count="71">
    <mergeCell ref="M43:N43"/>
    <mergeCell ref="M44:N44"/>
    <mergeCell ref="M45:N45"/>
    <mergeCell ref="M32:N32"/>
    <mergeCell ref="M37:N37"/>
    <mergeCell ref="M38:N38"/>
    <mergeCell ref="M39:N39"/>
    <mergeCell ref="M40:N40"/>
    <mergeCell ref="M46:N46"/>
    <mergeCell ref="M52:N52"/>
    <mergeCell ref="Y3:Y4"/>
    <mergeCell ref="R3:W4"/>
    <mergeCell ref="M33:N33"/>
    <mergeCell ref="M34:N34"/>
    <mergeCell ref="M35:N35"/>
    <mergeCell ref="M36:N36"/>
    <mergeCell ref="M27:N27"/>
    <mergeCell ref="M28:N28"/>
    <mergeCell ref="M29:N29"/>
    <mergeCell ref="M30:N30"/>
    <mergeCell ref="M31:N31"/>
    <mergeCell ref="M22:N22"/>
    <mergeCell ref="M41:N41"/>
    <mergeCell ref="M42:N42"/>
    <mergeCell ref="M53:N53"/>
    <mergeCell ref="M54:N54"/>
    <mergeCell ref="M55:N55"/>
    <mergeCell ref="M56:N56"/>
    <mergeCell ref="M47:N47"/>
    <mergeCell ref="M48:N48"/>
    <mergeCell ref="M49:N49"/>
    <mergeCell ref="M50:N50"/>
    <mergeCell ref="M51:N51"/>
    <mergeCell ref="M23:N23"/>
    <mergeCell ref="M24:N24"/>
    <mergeCell ref="M25:N25"/>
    <mergeCell ref="M26:N26"/>
    <mergeCell ref="M17:N17"/>
    <mergeCell ref="M18:N18"/>
    <mergeCell ref="M19:N19"/>
    <mergeCell ref="M20:N20"/>
    <mergeCell ref="M21:N21"/>
    <mergeCell ref="M12:N12"/>
    <mergeCell ref="M13:N13"/>
    <mergeCell ref="M14:N14"/>
    <mergeCell ref="M15:N15"/>
    <mergeCell ref="M16:N16"/>
    <mergeCell ref="M7:N7"/>
    <mergeCell ref="M8:N8"/>
    <mergeCell ref="M9:N9"/>
    <mergeCell ref="M10:N10"/>
    <mergeCell ref="M11:N11"/>
    <mergeCell ref="A5:A6"/>
    <mergeCell ref="Y5:Y6"/>
    <mergeCell ref="M3:M4"/>
    <mergeCell ref="N3:N4"/>
    <mergeCell ref="M5:N6"/>
    <mergeCell ref="C5:C6"/>
    <mergeCell ref="D5:D6"/>
    <mergeCell ref="E5:E6"/>
    <mergeCell ref="F5:F6"/>
    <mergeCell ref="G5:G6"/>
    <mergeCell ref="H5:K6"/>
    <mergeCell ref="R5:S6"/>
    <mergeCell ref="U5:U6"/>
    <mergeCell ref="V5:W6"/>
    <mergeCell ref="A1:F2"/>
    <mergeCell ref="M1:Y1"/>
    <mergeCell ref="M2:Y2"/>
    <mergeCell ref="AA1:AC1"/>
    <mergeCell ref="D3:E3"/>
  </mergeCells>
  <conditionalFormatting sqref="Z7:Z56 A7:A56 B7 D7:K56">
    <cfRule type="containsErrors" dxfId="81" priority="26">
      <formula>ISERROR(A7)</formula>
    </cfRule>
    <cfRule type="cellIs" dxfId="80" priority="27" operator="equal">
      <formula>0</formula>
    </cfRule>
  </conditionalFormatting>
  <conditionalFormatting sqref="I7:I56">
    <cfRule type="cellIs" dxfId="79" priority="21" operator="equal">
      <formula>4</formula>
    </cfRule>
  </conditionalFormatting>
  <conditionalFormatting sqref="C7:C56">
    <cfRule type="duplicateValues" dxfId="78" priority="20"/>
  </conditionalFormatting>
  <conditionalFormatting sqref="U61:U1048576 M7:N56 S3:S1048576 W3:W4 U3:U56 W7:W1048576 Y3:Y1048576">
    <cfRule type="containsErrors" dxfId="77" priority="14">
      <formula>ISERROR(M3)</formula>
    </cfRule>
  </conditionalFormatting>
  <conditionalFormatting sqref="AA2">
    <cfRule type="containsErrors" dxfId="76" priority="1">
      <formula>ISERROR(AA2)</formula>
    </cfRule>
    <cfRule type="cellIs" dxfId="75" priority="2" operator="equal">
      <formula>0</formula>
    </cfRule>
  </conditionalFormatting>
  <printOptions horizontalCentered="1"/>
  <pageMargins left="0.19685039370078741" right="0.19685039370078741" top="0.19685039370078741" bottom="0.19685039370078741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AV51"/>
  <sheetViews>
    <sheetView topLeftCell="B1" zoomScaleNormal="100" workbookViewId="0">
      <pane ySplit="6" topLeftCell="A7" activePane="bottomLeft" state="frozen"/>
      <selection activeCell="C2" sqref="C2"/>
      <selection pane="bottomLeft" activeCell="B20" sqref="B20"/>
    </sheetView>
  </sheetViews>
  <sheetFormatPr baseColWidth="10" defaultRowHeight="12.75" x14ac:dyDescent="0.25"/>
  <cols>
    <col min="1" max="1" width="11.42578125" style="103" hidden="1" customWidth="1"/>
    <col min="2" max="2" width="9" style="103" customWidth="1"/>
    <col min="3" max="4" width="22.28515625" style="103" customWidth="1"/>
    <col min="5" max="5" width="29.140625" style="103" customWidth="1"/>
    <col min="6" max="6" width="6.5703125" style="103" customWidth="1"/>
    <col min="7" max="12" width="2.7109375" style="103" customWidth="1"/>
    <col min="13" max="13" width="4.28515625" style="103" customWidth="1"/>
    <col min="14" max="14" width="18.42578125" style="103" customWidth="1"/>
    <col min="15" max="15" width="8.140625" style="103" customWidth="1"/>
    <col min="16" max="16" width="2.7109375" style="103" customWidth="1"/>
    <col min="17" max="17" width="9.7109375" style="103" customWidth="1"/>
    <col min="18" max="18" width="2.7109375" style="103" customWidth="1"/>
    <col min="19" max="19" width="13.7109375" style="103" customWidth="1"/>
    <col min="20" max="34" width="2.7109375" style="103" customWidth="1"/>
    <col min="35" max="44" width="2.7109375" style="103" hidden="1" customWidth="1"/>
    <col min="45" max="45" width="11.42578125" style="103"/>
    <col min="46" max="46" width="15.85546875" style="103" customWidth="1"/>
    <col min="47" max="47" width="22.42578125" style="103" customWidth="1"/>
    <col min="48" max="16384" width="11.42578125" style="103"/>
  </cols>
  <sheetData>
    <row r="1" spans="1:48" ht="26.25" customHeight="1" thickTop="1" thickBot="1" x14ac:dyDescent="0.3">
      <c r="A1" s="383" t="str">
        <f>Entete!B2</f>
        <v>CYCLO SAN MARTINOIS</v>
      </c>
      <c r="B1" s="384"/>
      <c r="C1" s="384"/>
      <c r="D1" s="384"/>
      <c r="E1" s="384"/>
      <c r="F1" s="384"/>
      <c r="G1" s="384"/>
      <c r="H1" s="384"/>
      <c r="I1" s="384"/>
      <c r="J1" s="384"/>
      <c r="N1" s="178" t="s">
        <v>1328</v>
      </c>
      <c r="O1" s="179">
        <f>Entete!B14</f>
        <v>0</v>
      </c>
    </row>
    <row r="2" spans="1:48" ht="8.25" customHeight="1" thickTop="1" thickBot="1" x14ac:dyDescent="0.3">
      <c r="F2" s="402" t="s">
        <v>1304</v>
      </c>
      <c r="G2" s="403"/>
      <c r="H2" s="403"/>
      <c r="I2" s="403"/>
      <c r="J2" s="404"/>
      <c r="O2" s="177"/>
    </row>
    <row r="3" spans="1:48" ht="21.75" thickTop="1" thickBot="1" x14ac:dyDescent="0.3">
      <c r="A3" s="143"/>
      <c r="B3" s="401" t="str">
        <f>Entete!B4</f>
        <v>TOUTENANT - GENERAL</v>
      </c>
      <c r="C3" s="401"/>
      <c r="D3" s="401"/>
      <c r="E3" s="230" t="str">
        <f>Entete!B6</f>
        <v>23 JUIN 2013</v>
      </c>
      <c r="F3" s="405"/>
      <c r="G3" s="406"/>
      <c r="H3" s="406"/>
      <c r="I3" s="406"/>
      <c r="J3" s="407"/>
      <c r="K3" s="16"/>
      <c r="L3" s="16"/>
      <c r="M3" s="16"/>
      <c r="N3" s="178" t="s">
        <v>1329</v>
      </c>
      <c r="O3" s="180">
        <f>Entete!C14</f>
        <v>0</v>
      </c>
    </row>
    <row r="4" spans="1:48" ht="10.5" customHeight="1" thickTop="1" x14ac:dyDescent="0.25"/>
    <row r="5" spans="1:48" s="108" customFormat="1" ht="15" customHeight="1" x14ac:dyDescent="0.25">
      <c r="B5" s="385" t="s">
        <v>507</v>
      </c>
      <c r="C5" s="387" t="s">
        <v>295</v>
      </c>
      <c r="D5" s="389" t="s">
        <v>8</v>
      </c>
      <c r="E5" s="391" t="s">
        <v>0</v>
      </c>
      <c r="F5" s="393" t="s">
        <v>9</v>
      </c>
      <c r="G5" s="395" t="s">
        <v>513</v>
      </c>
      <c r="H5" s="396"/>
      <c r="I5" s="396"/>
      <c r="J5" s="397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7"/>
      <c r="AA5" s="87"/>
      <c r="AB5" s="87"/>
      <c r="AC5" s="87"/>
      <c r="AD5" s="87"/>
      <c r="AE5" s="87"/>
      <c r="AF5" s="87"/>
      <c r="AG5" s="87"/>
      <c r="AH5" s="87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8"/>
      <c r="AT5" s="91"/>
      <c r="AU5" s="89"/>
      <c r="AV5" s="90"/>
    </row>
    <row r="6" spans="1:48" s="108" customFormat="1" ht="11.25" customHeight="1" x14ac:dyDescent="0.25">
      <c r="B6" s="386"/>
      <c r="C6" s="388"/>
      <c r="D6" s="390"/>
      <c r="E6" s="392"/>
      <c r="F6" s="394"/>
      <c r="G6" s="398"/>
      <c r="H6" s="399"/>
      <c r="I6" s="399"/>
      <c r="J6" s="400"/>
      <c r="K6" s="107"/>
      <c r="L6" s="107"/>
      <c r="O6" s="84"/>
      <c r="P6" s="84"/>
      <c r="Q6" s="84"/>
      <c r="R6" s="107"/>
      <c r="S6" s="107"/>
      <c r="T6" s="107"/>
      <c r="U6" s="84"/>
      <c r="V6" s="107"/>
      <c r="W6" s="84"/>
      <c r="X6" s="84"/>
      <c r="Y6" s="84"/>
      <c r="Z6" s="92"/>
      <c r="AA6" s="85"/>
      <c r="AB6" s="85"/>
      <c r="AC6" s="85"/>
      <c r="AD6" s="85"/>
      <c r="AE6" s="85"/>
      <c r="AF6" s="85"/>
      <c r="AG6" s="85"/>
      <c r="AH6" s="85"/>
      <c r="AI6" s="93"/>
      <c r="AJ6" s="85"/>
      <c r="AK6" s="85"/>
      <c r="AL6" s="85"/>
      <c r="AM6" s="85"/>
      <c r="AN6" s="85"/>
      <c r="AO6" s="85"/>
      <c r="AP6" s="85"/>
      <c r="AQ6" s="85"/>
      <c r="AR6" s="85"/>
      <c r="AS6" s="88"/>
      <c r="AT6" s="91"/>
      <c r="AU6" s="89"/>
      <c r="AV6" s="90"/>
    </row>
    <row r="7" spans="1:48" s="64" customFormat="1" ht="15" customHeight="1" x14ac:dyDescent="0.25">
      <c r="A7" s="64" t="str">
        <f t="shared" ref="A7:A21" si="0">CONCATENATE(4,C7)</f>
        <v>4LEGER</v>
      </c>
      <c r="B7" s="352">
        <v>302</v>
      </c>
      <c r="C7" s="149" t="s">
        <v>1016</v>
      </c>
      <c r="D7" s="114" t="str">
        <f>VLOOKUP(A7,Liste!$B$3:$O$1581,3,FALSE)</f>
        <v>Bertrand</v>
      </c>
      <c r="E7" s="114" t="str">
        <f>VLOOKUP(A7,Liste!$B$3:$O$1581,4,FALSE)</f>
        <v>St-Martin en Br.</v>
      </c>
      <c r="F7" s="114">
        <f>VLOOKUP(A7,Liste!$B$3:$O$1581,6,FALSE)</f>
        <v>71</v>
      </c>
      <c r="G7" s="115">
        <f>VLOOKUP(A7,Liste!$B$3:$O$1581,10,FALSE)</f>
        <v>0</v>
      </c>
      <c r="H7" s="104">
        <f>VLOOKUP(A7,Liste!$B$3:$O$1581,7,FALSE)</f>
        <v>4</v>
      </c>
      <c r="I7" s="104">
        <f>VLOOKUP(A7,Liste!$B$3:$O$1581,8,FALSE)</f>
        <v>0</v>
      </c>
      <c r="J7" s="116">
        <f>VLOOKUP(A7,Liste!$B$3:$O$1581,9,FALSE)</f>
        <v>0</v>
      </c>
      <c r="K7" s="94"/>
      <c r="L7" s="94"/>
      <c r="N7" s="106"/>
      <c r="O7" s="94"/>
      <c r="P7" s="94"/>
      <c r="R7" s="106"/>
      <c r="S7" s="106"/>
      <c r="T7" s="94"/>
      <c r="U7" s="94"/>
      <c r="V7" s="94"/>
      <c r="W7" s="94"/>
      <c r="X7" s="94"/>
      <c r="Y7" s="94"/>
      <c r="Z7" s="95"/>
      <c r="AA7" s="95"/>
      <c r="AB7" s="95"/>
      <c r="AC7" s="95"/>
      <c r="AD7" s="95"/>
      <c r="AE7" s="95"/>
      <c r="AF7" s="95"/>
      <c r="AG7" s="95"/>
      <c r="AH7" s="95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6"/>
      <c r="AT7" s="97"/>
      <c r="AU7" s="97"/>
      <c r="AV7" s="97"/>
    </row>
    <row r="8" spans="1:48" s="64" customFormat="1" ht="15" customHeight="1" x14ac:dyDescent="0.25">
      <c r="A8" s="64" t="str">
        <f t="shared" si="0"/>
        <v>4DESPLACES</v>
      </c>
      <c r="B8" s="352">
        <v>303</v>
      </c>
      <c r="C8" s="135" t="s">
        <v>810</v>
      </c>
      <c r="D8" s="114" t="str">
        <f>VLOOKUP(A8,Liste!$B$3:$O$1581,3,FALSE)</f>
        <v>Roger</v>
      </c>
      <c r="E8" s="114" t="str">
        <f>VLOOKUP(A8,Liste!$B$3:$O$1581,4,FALSE)</f>
        <v>UV Chalon</v>
      </c>
      <c r="F8" s="114">
        <f>VLOOKUP(A8,Liste!$B$3:$O$1581,6,FALSE)</f>
        <v>71</v>
      </c>
      <c r="G8" s="115">
        <f>VLOOKUP(A8,Liste!$B$3:$O$1581,10,FALSE)</f>
        <v>0</v>
      </c>
      <c r="H8" s="104">
        <f>VLOOKUP(A8,Liste!$B$3:$O$1581,7,FALSE)</f>
        <v>4</v>
      </c>
      <c r="I8" s="104">
        <f>VLOOKUP(A8,Liste!$B$3:$O$1581,8,FALSE)</f>
        <v>0</v>
      </c>
      <c r="J8" s="116">
        <f>VLOOKUP(A8,Liste!$B$3:$O$1581,9,FALSE)</f>
        <v>0</v>
      </c>
      <c r="K8" s="94"/>
      <c r="L8" s="94"/>
      <c r="N8" s="106"/>
      <c r="O8" s="94"/>
      <c r="P8" s="94"/>
      <c r="R8" s="106"/>
      <c r="S8" s="106"/>
      <c r="T8" s="94"/>
      <c r="U8" s="94"/>
      <c r="V8" s="94"/>
      <c r="W8" s="94"/>
      <c r="X8" s="94"/>
      <c r="Y8" s="94"/>
      <c r="Z8" s="95"/>
      <c r="AA8" s="95"/>
      <c r="AB8" s="95"/>
      <c r="AC8" s="95"/>
      <c r="AD8" s="95"/>
      <c r="AE8" s="95"/>
      <c r="AF8" s="95"/>
      <c r="AG8" s="95"/>
      <c r="AH8" s="95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6"/>
      <c r="AT8" s="97"/>
      <c r="AU8" s="97"/>
      <c r="AV8" s="97"/>
    </row>
    <row r="9" spans="1:48" s="64" customFormat="1" ht="15" customHeight="1" x14ac:dyDescent="0.25">
      <c r="A9" s="64" t="str">
        <f t="shared" si="0"/>
        <v>4HUOT</v>
      </c>
      <c r="B9" s="352">
        <v>305</v>
      </c>
      <c r="C9" s="135" t="s">
        <v>957</v>
      </c>
      <c r="D9" s="114" t="str">
        <f>VLOOKUP(A9,Liste!$B$3:$O$1581,3,FALSE)</f>
        <v>Vincent</v>
      </c>
      <c r="E9" s="114" t="str">
        <f>VLOOKUP(A9,Liste!$B$3:$O$1581,4,FALSE)</f>
        <v>ASPTT Chalon</v>
      </c>
      <c r="F9" s="114">
        <f>VLOOKUP(A9,Liste!$B$3:$O$1581,6,FALSE)</f>
        <v>71</v>
      </c>
      <c r="G9" s="115">
        <f>VLOOKUP(A9,Liste!$B$3:$O$1581,10,FALSE)</f>
        <v>0</v>
      </c>
      <c r="H9" s="104">
        <f>VLOOKUP(A9,Liste!$B$3:$O$1581,7,FALSE)</f>
        <v>4</v>
      </c>
      <c r="I9" s="104">
        <f>VLOOKUP(A9,Liste!$B$3:$O$1581,8,FALSE)</f>
        <v>0</v>
      </c>
      <c r="J9" s="116">
        <f>VLOOKUP(A9,Liste!$B$3:$O$1581,9,FALSE)</f>
        <v>0</v>
      </c>
      <c r="K9" s="94"/>
      <c r="L9" s="94"/>
      <c r="N9" s="2"/>
      <c r="O9" s="94"/>
      <c r="P9" s="94"/>
      <c r="R9" s="106"/>
      <c r="S9" s="106"/>
      <c r="T9" s="94"/>
      <c r="U9" s="94"/>
      <c r="V9" s="94"/>
      <c r="W9" s="94"/>
      <c r="X9" s="94"/>
      <c r="Y9" s="94"/>
      <c r="Z9" s="95"/>
      <c r="AA9" s="95"/>
      <c r="AB9" s="95"/>
      <c r="AC9" s="95"/>
      <c r="AD9" s="95"/>
      <c r="AE9" s="95"/>
      <c r="AF9" s="95"/>
      <c r="AG9" s="95"/>
      <c r="AH9" s="95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6"/>
      <c r="AT9" s="97"/>
      <c r="AU9" s="97"/>
      <c r="AV9" s="97"/>
    </row>
    <row r="10" spans="1:48" s="64" customFormat="1" ht="15" customHeight="1" x14ac:dyDescent="0.25">
      <c r="A10" s="64" t="str">
        <f t="shared" si="0"/>
        <v>4RABUT</v>
      </c>
      <c r="B10" s="352">
        <v>306</v>
      </c>
      <c r="C10" s="135" t="s">
        <v>1193</v>
      </c>
      <c r="D10" s="114" t="str">
        <f>VLOOKUP(A10,Liste!$B$3:$O$1581,3,FALSE)</f>
        <v>Sylvain</v>
      </c>
      <c r="E10" s="114" t="str">
        <f>VLOOKUP(A10,Liste!$B$3:$O$1581,4,FALSE)</f>
        <v>Buxy</v>
      </c>
      <c r="F10" s="114">
        <f>VLOOKUP(A10,Liste!$B$3:$O$1581,6,FALSE)</f>
        <v>71</v>
      </c>
      <c r="G10" s="115">
        <f>VLOOKUP(A10,Liste!$B$3:$O$1581,10,FALSE)</f>
        <v>0</v>
      </c>
      <c r="H10" s="104">
        <f>VLOOKUP(A10,Liste!$B$3:$O$1581,7,FALSE)</f>
        <v>4</v>
      </c>
      <c r="I10" s="104">
        <f>VLOOKUP(A10,Liste!$B$3:$O$1581,8,FALSE)</f>
        <v>0</v>
      </c>
      <c r="J10" s="116">
        <f>VLOOKUP(A10,Liste!$B$3:$O$1581,9,FALSE)</f>
        <v>0</v>
      </c>
      <c r="K10" s="94"/>
      <c r="L10" s="94"/>
      <c r="N10" s="2"/>
      <c r="O10" s="94"/>
      <c r="P10" s="94"/>
      <c r="R10" s="106"/>
      <c r="S10" s="106"/>
      <c r="T10" s="94"/>
      <c r="U10" s="94"/>
      <c r="V10" s="94"/>
      <c r="W10" s="94"/>
      <c r="X10" s="94"/>
      <c r="Y10" s="94"/>
      <c r="Z10" s="95"/>
      <c r="AA10" s="95"/>
      <c r="AB10" s="95"/>
      <c r="AC10" s="95"/>
      <c r="AD10" s="95"/>
      <c r="AE10" s="95"/>
      <c r="AF10" s="95"/>
      <c r="AG10" s="95"/>
      <c r="AH10" s="95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6"/>
      <c r="AT10" s="97"/>
      <c r="AU10" s="97"/>
      <c r="AV10" s="97"/>
    </row>
    <row r="11" spans="1:48" s="64" customFormat="1" ht="15" customHeight="1" x14ac:dyDescent="0.25">
      <c r="A11" s="64" t="str">
        <f t="shared" si="0"/>
        <v>4CHABANON</v>
      </c>
      <c r="B11" s="352">
        <v>307</v>
      </c>
      <c r="C11" s="135" t="s">
        <v>704</v>
      </c>
      <c r="D11" s="114" t="str">
        <f>VLOOKUP(A11,Liste!$B$3:$O$1581,3,FALSE)</f>
        <v>Alain</v>
      </c>
      <c r="E11" s="114" t="str">
        <f>VLOOKUP(A11,Liste!$B$3:$O$1581,4,FALSE)</f>
        <v>Gueugnon</v>
      </c>
      <c r="F11" s="114">
        <f>VLOOKUP(A11,Liste!$B$3:$O$1581,6,FALSE)</f>
        <v>71</v>
      </c>
      <c r="G11" s="115">
        <f>VLOOKUP(A11,Liste!$B$3:$O$1581,10,FALSE)</f>
        <v>0</v>
      </c>
      <c r="H11" s="104">
        <f>VLOOKUP(A11,Liste!$B$3:$O$1581,7,FALSE)</f>
        <v>4</v>
      </c>
      <c r="I11" s="104">
        <f>VLOOKUP(A11,Liste!$B$3:$O$1581,8,FALSE)</f>
        <v>0</v>
      </c>
      <c r="J11" s="116">
        <f>VLOOKUP(A11,Liste!$B$3:$O$1581,9,FALSE)</f>
        <v>0</v>
      </c>
      <c r="K11" s="94"/>
      <c r="L11" s="94"/>
      <c r="O11" s="94"/>
      <c r="P11" s="94"/>
      <c r="R11" s="106"/>
      <c r="S11" s="106"/>
      <c r="T11" s="94"/>
      <c r="U11" s="94"/>
      <c r="V11" s="94"/>
      <c r="W11" s="94"/>
      <c r="X11" s="94"/>
      <c r="Y11" s="94"/>
      <c r="Z11" s="95"/>
      <c r="AA11" s="95"/>
      <c r="AB11" s="95"/>
      <c r="AC11" s="95"/>
      <c r="AD11" s="95"/>
      <c r="AE11" s="95"/>
      <c r="AF11" s="95"/>
      <c r="AG11" s="95"/>
      <c r="AH11" s="95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6"/>
      <c r="AT11" s="97"/>
      <c r="AU11" s="97"/>
      <c r="AV11" s="97"/>
    </row>
    <row r="12" spans="1:48" s="64" customFormat="1" ht="15" customHeight="1" x14ac:dyDescent="0.25">
      <c r="A12" s="64" t="str">
        <f t="shared" si="0"/>
        <v>4DUMONT</v>
      </c>
      <c r="B12" s="352">
        <v>308</v>
      </c>
      <c r="C12" s="135" t="s">
        <v>843</v>
      </c>
      <c r="D12" s="114" t="s">
        <v>172</v>
      </c>
      <c r="E12" s="114" t="s">
        <v>536</v>
      </c>
      <c r="F12" s="114">
        <f>VLOOKUP(A12,Liste!$B$3:$O$1581,6,FALSE)</f>
        <v>71</v>
      </c>
      <c r="G12" s="115">
        <f>VLOOKUP(A12,Liste!$B$3:$O$1581,10,FALSE)</f>
        <v>0</v>
      </c>
      <c r="H12" s="104">
        <f>VLOOKUP(A12,Liste!$B$3:$O$1581,7,FALSE)</f>
        <v>4</v>
      </c>
      <c r="I12" s="104">
        <f>VLOOKUP(A12,Liste!$B$3:$O$1581,8,FALSE)</f>
        <v>0</v>
      </c>
      <c r="J12" s="116">
        <f>VLOOKUP(A12,Liste!$B$3:$O$1581,9,FALSE)</f>
        <v>0</v>
      </c>
      <c r="K12" s="94"/>
      <c r="L12" s="94"/>
      <c r="O12" s="94"/>
      <c r="P12" s="94"/>
      <c r="R12" s="106"/>
      <c r="S12" s="106"/>
      <c r="T12" s="94"/>
      <c r="U12" s="94"/>
      <c r="V12" s="94"/>
      <c r="W12" s="94"/>
      <c r="X12" s="94"/>
      <c r="Y12" s="94"/>
      <c r="Z12" s="95"/>
      <c r="AA12" s="95"/>
      <c r="AB12" s="95"/>
      <c r="AC12" s="95"/>
      <c r="AD12" s="95"/>
      <c r="AE12" s="95"/>
      <c r="AF12" s="95"/>
      <c r="AG12" s="95"/>
      <c r="AH12" s="95"/>
      <c r="AI12" s="98"/>
      <c r="AJ12" s="98"/>
      <c r="AK12" s="98"/>
      <c r="AL12" s="98"/>
      <c r="AM12" s="98"/>
      <c r="AN12" s="98"/>
      <c r="AO12" s="98"/>
      <c r="AP12" s="98"/>
      <c r="AQ12" s="98"/>
      <c r="AR12" s="98"/>
      <c r="AS12" s="96"/>
      <c r="AT12" s="97"/>
      <c r="AU12" s="97"/>
      <c r="AV12" s="97"/>
    </row>
    <row r="13" spans="1:48" s="64" customFormat="1" ht="15" customHeight="1" x14ac:dyDescent="0.25">
      <c r="A13" s="64" t="str">
        <f t="shared" si="0"/>
        <v>4DEMORTIERE</v>
      </c>
      <c r="B13" s="352">
        <v>310</v>
      </c>
      <c r="C13" s="135" t="s">
        <v>799</v>
      </c>
      <c r="D13" s="114" t="str">
        <f>VLOOKUP(A13,Liste!$B$3:$O$1581,3,FALSE)</f>
        <v>Frédéric</v>
      </c>
      <c r="E13" s="114" t="str">
        <f>VLOOKUP(A13,Liste!$B$3:$O$1581,4,FALSE)</f>
        <v>Buxy</v>
      </c>
      <c r="F13" s="114">
        <f>VLOOKUP(A13,Liste!$B$3:$O$1581,6,FALSE)</f>
        <v>71</v>
      </c>
      <c r="G13" s="115">
        <f>VLOOKUP(A13,Liste!$B$3:$O$1581,10,FALSE)</f>
        <v>0</v>
      </c>
      <c r="H13" s="104">
        <f>VLOOKUP(A13,Liste!$B$3:$O$1581,7,FALSE)</f>
        <v>4</v>
      </c>
      <c r="I13" s="104">
        <f>VLOOKUP(A13,Liste!$B$3:$O$1581,8,FALSE)</f>
        <v>0</v>
      </c>
      <c r="J13" s="116">
        <f>VLOOKUP(A13,Liste!$B$3:$O$1581,9,FALSE)</f>
        <v>0</v>
      </c>
      <c r="K13" s="94"/>
      <c r="L13" s="94"/>
      <c r="O13" s="94"/>
      <c r="P13" s="94"/>
      <c r="R13" s="106"/>
      <c r="S13" s="106"/>
      <c r="T13" s="94"/>
      <c r="U13" s="94"/>
      <c r="V13" s="94"/>
      <c r="W13" s="94"/>
      <c r="X13" s="94"/>
      <c r="Y13" s="94"/>
      <c r="Z13" s="95"/>
      <c r="AA13" s="95"/>
      <c r="AB13" s="95"/>
      <c r="AC13" s="95"/>
      <c r="AD13" s="95"/>
      <c r="AE13" s="95"/>
      <c r="AF13" s="95"/>
      <c r="AG13" s="95"/>
      <c r="AH13" s="95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6"/>
      <c r="AT13" s="97"/>
      <c r="AU13" s="97"/>
      <c r="AV13" s="97"/>
    </row>
    <row r="14" spans="1:48" s="64" customFormat="1" ht="15" customHeight="1" x14ac:dyDescent="0.25">
      <c r="A14" s="64" t="str">
        <f t="shared" si="0"/>
        <v>4GUYOT</v>
      </c>
      <c r="B14" s="352">
        <v>311</v>
      </c>
      <c r="C14" s="135" t="s">
        <v>943</v>
      </c>
      <c r="D14" s="114" t="str">
        <f>VLOOKUP(A14,Liste!$B$3:$O$1581,3,FALSE)</f>
        <v>Maxime</v>
      </c>
      <c r="E14" s="114" t="str">
        <f>VLOOKUP(A14,Liste!$B$3:$O$1581,4,FALSE)</f>
        <v>Creusot VS</v>
      </c>
      <c r="F14" s="114">
        <f>VLOOKUP(A14,Liste!$B$3:$O$1581,6,FALSE)</f>
        <v>71</v>
      </c>
      <c r="G14" s="115">
        <f>VLOOKUP(A14,Liste!$B$3:$O$1581,10,FALSE)</f>
        <v>0</v>
      </c>
      <c r="H14" s="104">
        <f>VLOOKUP(A14,Liste!$B$3:$O$1581,7,FALSE)</f>
        <v>4</v>
      </c>
      <c r="I14" s="104">
        <f>VLOOKUP(A14,Liste!$B$3:$O$1581,8,FALSE)</f>
        <v>0</v>
      </c>
      <c r="J14" s="116">
        <f>VLOOKUP(A14,Liste!$B$3:$O$1581,9,FALSE)</f>
        <v>0</v>
      </c>
      <c r="K14" s="94"/>
      <c r="L14" s="94"/>
      <c r="O14" s="94"/>
      <c r="P14" s="94"/>
      <c r="R14" s="106"/>
      <c r="S14" s="106"/>
      <c r="T14" s="94"/>
      <c r="U14" s="94"/>
      <c r="V14" s="94"/>
      <c r="W14" s="94"/>
      <c r="X14" s="94"/>
      <c r="Y14" s="94"/>
      <c r="Z14" s="95"/>
      <c r="AA14" s="95"/>
      <c r="AB14" s="95"/>
      <c r="AC14" s="95"/>
      <c r="AD14" s="95"/>
      <c r="AE14" s="95"/>
      <c r="AF14" s="95"/>
      <c r="AG14" s="95"/>
      <c r="AH14" s="95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6"/>
      <c r="AT14" s="97"/>
      <c r="AU14" s="97"/>
      <c r="AV14" s="97"/>
    </row>
    <row r="15" spans="1:48" s="64" customFormat="1" ht="15" customHeight="1" x14ac:dyDescent="0.25">
      <c r="A15" s="64" t="str">
        <f t="shared" si="0"/>
        <v>4ROUBAUD</v>
      </c>
      <c r="B15" s="352">
        <v>312</v>
      </c>
      <c r="C15" s="135" t="s">
        <v>441</v>
      </c>
      <c r="D15" s="114" t="str">
        <f>VLOOKUP(A15,Liste!$B$3:$O$1581,3,FALSE)</f>
        <v>Patrick</v>
      </c>
      <c r="E15" s="114" t="str">
        <f>VLOOKUP(A15,Liste!$B$3:$O$1581,4,FALSE)</f>
        <v>VSC Beaune</v>
      </c>
      <c r="F15" s="114" t="str">
        <f>VLOOKUP(A15,Liste!$B$3:$O$1581,6,FALSE)</f>
        <v>21</v>
      </c>
      <c r="G15" s="115" t="str">
        <f>VLOOKUP(A15,Liste!$B$3:$O$1581,10,FALSE)</f>
        <v>*</v>
      </c>
      <c r="H15" s="104">
        <f>VLOOKUP(A15,Liste!$B$3:$O$1581,7,FALSE)</f>
        <v>4</v>
      </c>
      <c r="I15" s="104">
        <f>VLOOKUP(A15,Liste!$B$3:$O$1581,8,FALSE)</f>
        <v>0</v>
      </c>
      <c r="J15" s="116">
        <f>VLOOKUP(A15,Liste!$B$3:$O$1581,9,FALSE)</f>
        <v>0</v>
      </c>
      <c r="K15" s="94"/>
      <c r="L15" s="94"/>
      <c r="O15" s="94"/>
      <c r="P15" s="94"/>
      <c r="R15" s="106"/>
      <c r="S15" s="106"/>
      <c r="T15" s="94"/>
      <c r="U15" s="94"/>
      <c r="V15" s="94"/>
      <c r="W15" s="94"/>
      <c r="X15" s="94"/>
      <c r="Y15" s="94"/>
      <c r="Z15" s="95"/>
      <c r="AA15" s="95"/>
      <c r="AB15" s="95"/>
      <c r="AC15" s="95"/>
      <c r="AD15" s="95"/>
      <c r="AE15" s="95"/>
      <c r="AF15" s="95"/>
      <c r="AG15" s="95"/>
      <c r="AH15" s="95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6"/>
      <c r="AT15" s="97"/>
      <c r="AU15" s="97"/>
      <c r="AV15" s="97"/>
    </row>
    <row r="16" spans="1:48" s="64" customFormat="1" ht="15" customHeight="1" x14ac:dyDescent="0.25">
      <c r="A16" s="64" t="str">
        <f t="shared" si="0"/>
        <v>4NECTOUX</v>
      </c>
      <c r="B16" s="352">
        <v>313</v>
      </c>
      <c r="C16" s="135" t="s">
        <v>1116</v>
      </c>
      <c r="D16" s="114" t="str">
        <f>VLOOKUP(A16,Liste!$B$3:$O$1581,3,FALSE)</f>
        <v>Gérard</v>
      </c>
      <c r="E16" s="114" t="str">
        <f>VLOOKUP(A16,Liste!$B$3:$O$1581,4,FALSE)</f>
        <v>Joncy</v>
      </c>
      <c r="F16" s="114">
        <f>VLOOKUP(A16,Liste!$B$3:$O$1581,6,FALSE)</f>
        <v>71</v>
      </c>
      <c r="G16" s="115">
        <f>VLOOKUP(A16,Liste!$B$3:$O$1581,10,FALSE)</f>
        <v>0</v>
      </c>
      <c r="H16" s="104">
        <f>VLOOKUP(A16,Liste!$B$3:$O$1581,7,FALSE)</f>
        <v>4</v>
      </c>
      <c r="I16" s="104">
        <f>VLOOKUP(A16,Liste!$B$3:$O$1581,8,FALSE)</f>
        <v>0</v>
      </c>
      <c r="J16" s="116">
        <f>VLOOKUP(A16,Liste!$B$3:$O$1581,9,FALSE)</f>
        <v>0</v>
      </c>
      <c r="K16" s="94"/>
      <c r="L16" s="94"/>
      <c r="O16" s="94"/>
      <c r="P16" s="94"/>
      <c r="R16" s="106"/>
      <c r="S16" s="106"/>
      <c r="T16" s="94"/>
      <c r="U16" s="94"/>
      <c r="V16" s="94"/>
      <c r="W16" s="94"/>
      <c r="X16" s="94"/>
      <c r="Y16" s="94"/>
      <c r="Z16" s="95"/>
      <c r="AA16" s="95"/>
      <c r="AB16" s="95"/>
      <c r="AC16" s="95"/>
      <c r="AD16" s="95"/>
      <c r="AE16" s="95"/>
      <c r="AF16" s="95"/>
      <c r="AG16" s="95"/>
      <c r="AH16" s="95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6"/>
      <c r="AT16" s="97"/>
      <c r="AU16" s="97"/>
      <c r="AV16" s="97"/>
    </row>
    <row r="17" spans="1:48" s="64" customFormat="1" ht="15" customHeight="1" x14ac:dyDescent="0.25">
      <c r="A17" s="64" t="str">
        <f t="shared" si="0"/>
        <v>4BEAUGEY</v>
      </c>
      <c r="B17" s="352">
        <v>314</v>
      </c>
      <c r="C17" s="135" t="s">
        <v>380</v>
      </c>
      <c r="D17" s="114" t="str">
        <f>VLOOKUP(A17,Liste!$B$3:$O$1581,3,FALSE)</f>
        <v>Dominique</v>
      </c>
      <c r="E17" s="114" t="str">
        <f>VLOOKUP(A17,Liste!$B$3:$O$1581,4,FALSE)</f>
        <v>VSC Beaune</v>
      </c>
      <c r="F17" s="114" t="str">
        <f>VLOOKUP(A17,Liste!$B$3:$O$1581,6,FALSE)</f>
        <v>21</v>
      </c>
      <c r="G17" s="115" t="str">
        <f>VLOOKUP(A17,Liste!$B$3:$O$1581,10,FALSE)</f>
        <v>*</v>
      </c>
      <c r="H17" s="104">
        <f>VLOOKUP(A17,Liste!$B$3:$O$1581,7,FALSE)</f>
        <v>4</v>
      </c>
      <c r="I17" s="104">
        <f>VLOOKUP(A17,Liste!$B$3:$O$1581,8,FALSE)</f>
        <v>0</v>
      </c>
      <c r="J17" s="116">
        <f>VLOOKUP(A17,Liste!$B$3:$O$1581,9,FALSE)</f>
        <v>0</v>
      </c>
      <c r="K17" s="94"/>
      <c r="L17" s="94"/>
      <c r="O17" s="94"/>
      <c r="P17" s="94"/>
      <c r="R17" s="106"/>
      <c r="S17" s="106"/>
      <c r="T17" s="94"/>
      <c r="U17" s="94"/>
      <c r="V17" s="94"/>
      <c r="W17" s="94"/>
      <c r="X17" s="94"/>
      <c r="Y17" s="94"/>
      <c r="Z17" s="95"/>
      <c r="AA17" s="95"/>
      <c r="AB17" s="95"/>
      <c r="AC17" s="95"/>
      <c r="AD17" s="95"/>
      <c r="AE17" s="95"/>
      <c r="AF17" s="95"/>
      <c r="AG17" s="95"/>
      <c r="AH17" s="95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6"/>
      <c r="AT17" s="97"/>
      <c r="AU17" s="97"/>
      <c r="AV17" s="97"/>
    </row>
    <row r="18" spans="1:48" s="64" customFormat="1" ht="15" customHeight="1" x14ac:dyDescent="0.25">
      <c r="A18" s="64" t="str">
        <f t="shared" si="0"/>
        <v>4PRIOR</v>
      </c>
      <c r="B18" s="352">
        <v>315</v>
      </c>
      <c r="C18" s="135" t="s">
        <v>1183</v>
      </c>
      <c r="D18" s="114" t="str">
        <f>VLOOKUP(A18,Liste!$B$3:$O$1581,3,FALSE)</f>
        <v>José</v>
      </c>
      <c r="E18" s="114" t="str">
        <f>VLOOKUP(A18,Liste!$B$3:$O$1581,4,FALSE)</f>
        <v>Creusot VS</v>
      </c>
      <c r="F18" s="114">
        <f>VLOOKUP(A18,Liste!$B$3:$O$1581,6,FALSE)</f>
        <v>71</v>
      </c>
      <c r="G18" s="115">
        <f>VLOOKUP(A18,Liste!$B$3:$O$1581,10,FALSE)</f>
        <v>0</v>
      </c>
      <c r="H18" s="104">
        <f>VLOOKUP(A18,Liste!$B$3:$O$1581,7,FALSE)</f>
        <v>4</v>
      </c>
      <c r="I18" s="104">
        <f>VLOOKUP(A18,Liste!$B$3:$O$1581,8,FALSE)</f>
        <v>0</v>
      </c>
      <c r="J18" s="116">
        <f>VLOOKUP(A18,Liste!$B$3:$O$1581,9,FALSE)</f>
        <v>0</v>
      </c>
      <c r="K18" s="94"/>
      <c r="L18" s="94"/>
      <c r="O18" s="94"/>
      <c r="P18" s="94"/>
      <c r="R18" s="106"/>
      <c r="S18" s="106"/>
      <c r="T18" s="94"/>
      <c r="U18" s="94"/>
      <c r="V18" s="94"/>
      <c r="W18" s="94"/>
      <c r="X18" s="94"/>
      <c r="Y18" s="94"/>
      <c r="Z18" s="95"/>
      <c r="AA18" s="95"/>
      <c r="AB18" s="95"/>
      <c r="AC18" s="95"/>
      <c r="AD18" s="95"/>
      <c r="AE18" s="95"/>
      <c r="AF18" s="95"/>
      <c r="AG18" s="95"/>
      <c r="AH18" s="95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6"/>
      <c r="AT18" s="97"/>
      <c r="AU18" s="97"/>
      <c r="AV18" s="97"/>
    </row>
    <row r="19" spans="1:48" s="64" customFormat="1" ht="15" customHeight="1" x14ac:dyDescent="0.25">
      <c r="A19" s="64" t="str">
        <f t="shared" si="0"/>
        <v>4GROS</v>
      </c>
      <c r="B19" s="352">
        <v>316</v>
      </c>
      <c r="C19" s="135" t="s">
        <v>231</v>
      </c>
      <c r="D19" s="114" t="str">
        <f>VLOOKUP(A19,Liste!$B$3:$O$1581,3,FALSE)</f>
        <v>Philippe</v>
      </c>
      <c r="E19" s="114" t="str">
        <f>VLOOKUP(A19,Liste!$B$3:$O$1581,4,FALSE)</f>
        <v xml:space="preserve">Aluze </v>
      </c>
      <c r="F19" s="114">
        <f>VLOOKUP(A19,Liste!$B$3:$O$1581,6,FALSE)</f>
        <v>71</v>
      </c>
      <c r="G19" s="115">
        <f>VLOOKUP(A19,Liste!$B$3:$O$1581,10,FALSE)</f>
        <v>0</v>
      </c>
      <c r="H19" s="104">
        <f>VLOOKUP(A19,Liste!$B$3:$O$1581,7,FALSE)</f>
        <v>4</v>
      </c>
      <c r="I19" s="104">
        <f>VLOOKUP(A19,Liste!$B$3:$O$1581,8,FALSE)</f>
        <v>0</v>
      </c>
      <c r="J19" s="116">
        <f>VLOOKUP(A19,Liste!$B$3:$O$1581,9,FALSE)</f>
        <v>0</v>
      </c>
      <c r="K19" s="94"/>
      <c r="L19" s="94"/>
      <c r="O19" s="94"/>
      <c r="P19" s="94"/>
      <c r="R19" s="106"/>
      <c r="S19" s="106"/>
      <c r="T19" s="94"/>
      <c r="U19" s="94"/>
      <c r="V19" s="94"/>
      <c r="W19" s="94"/>
      <c r="X19" s="94"/>
      <c r="Y19" s="94"/>
      <c r="Z19" s="95"/>
      <c r="AA19" s="95"/>
      <c r="AB19" s="95"/>
      <c r="AC19" s="95"/>
      <c r="AD19" s="95"/>
      <c r="AE19" s="95"/>
      <c r="AF19" s="95"/>
      <c r="AG19" s="95"/>
      <c r="AH19" s="95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6"/>
      <c r="AT19" s="97"/>
      <c r="AU19" s="97"/>
      <c r="AV19" s="97"/>
    </row>
    <row r="20" spans="1:48" s="64" customFormat="1" ht="15" customHeight="1" x14ac:dyDescent="0.25">
      <c r="A20" s="64" t="str">
        <f t="shared" si="0"/>
        <v>4THIBERT</v>
      </c>
      <c r="B20" s="352">
        <v>317</v>
      </c>
      <c r="C20" s="135" t="s">
        <v>449</v>
      </c>
      <c r="D20" s="114" t="str">
        <f>VLOOKUP(A20,Liste!$B$3:$O$1581,3,FALSE)</f>
        <v>Mathieu</v>
      </c>
      <c r="E20" s="114" t="str">
        <f>VLOOKUP(A20,Liste!$B$3:$O$1581,4,FALSE)</f>
        <v>VSC Beaune</v>
      </c>
      <c r="F20" s="114" t="str">
        <f>VLOOKUP(A20,Liste!$B$3:$O$1581,6,FALSE)</f>
        <v>21</v>
      </c>
      <c r="G20" s="115" t="str">
        <f>VLOOKUP(A20,Liste!$B$3:$O$1581,10,FALSE)</f>
        <v>*</v>
      </c>
      <c r="H20" s="104">
        <f>VLOOKUP(A20,Liste!$B$3:$O$1581,7,FALSE)</f>
        <v>4</v>
      </c>
      <c r="I20" s="104">
        <f>VLOOKUP(A20,Liste!$B$3:$O$1581,8,FALSE)</f>
        <v>0</v>
      </c>
      <c r="J20" s="116">
        <f>VLOOKUP(A20,Liste!$B$3:$O$1581,9,FALSE)</f>
        <v>0</v>
      </c>
      <c r="K20" s="94"/>
      <c r="L20" s="94"/>
      <c r="O20" s="94"/>
      <c r="P20" s="94"/>
      <c r="R20" s="106"/>
      <c r="S20" s="106"/>
      <c r="T20" s="94"/>
      <c r="U20" s="94"/>
      <c r="V20" s="94"/>
      <c r="W20" s="94"/>
      <c r="X20" s="94"/>
      <c r="Y20" s="94"/>
      <c r="Z20" s="95"/>
      <c r="AA20" s="95"/>
      <c r="AB20" s="95"/>
      <c r="AC20" s="95"/>
      <c r="AD20" s="95"/>
      <c r="AE20" s="95"/>
      <c r="AF20" s="95"/>
      <c r="AG20" s="95"/>
      <c r="AH20" s="95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6"/>
      <c r="AT20" s="97"/>
      <c r="AU20" s="97"/>
      <c r="AV20" s="97"/>
    </row>
    <row r="21" spans="1:48" ht="15" customHeight="1" x14ac:dyDescent="0.25">
      <c r="A21" s="64" t="str">
        <f t="shared" si="0"/>
        <v>4</v>
      </c>
      <c r="B21" s="352"/>
      <c r="C21" s="135"/>
      <c r="D21" s="114" t="e">
        <f>VLOOKUP(A21,Liste!$B$3:$O$1581,3,FALSE)</f>
        <v>#N/A</v>
      </c>
      <c r="E21" s="114" t="e">
        <f>VLOOKUP(A21,Liste!$B$3:$O$1581,4,FALSE)</f>
        <v>#N/A</v>
      </c>
      <c r="F21" s="114" t="e">
        <f>VLOOKUP(A21,Liste!$B$3:$O$1581,6,FALSE)</f>
        <v>#N/A</v>
      </c>
      <c r="G21" s="115" t="e">
        <f>VLOOKUP(A21,Liste!$B$3:$O$1581,10,FALSE)</f>
        <v>#N/A</v>
      </c>
      <c r="H21" s="104" t="e">
        <f>VLOOKUP(A21,Liste!$B$3:$O$1581,7,FALSE)</f>
        <v>#N/A</v>
      </c>
      <c r="I21" s="104" t="e">
        <f>VLOOKUP(A21,Liste!$B$3:$O$1581,8,FALSE)</f>
        <v>#N/A</v>
      </c>
      <c r="J21" s="116" t="e">
        <f>VLOOKUP(A21,Liste!$B$3:$O$1581,9,FALSE)</f>
        <v>#N/A</v>
      </c>
    </row>
    <row r="22" spans="1:48" ht="15" customHeight="1" x14ac:dyDescent="0.2">
      <c r="A22" s="64" t="str">
        <f t="shared" ref="A22:A51" si="1">CONCATENATE(4,C22)</f>
        <v>4</v>
      </c>
      <c r="B22" s="352"/>
      <c r="C22" s="136"/>
      <c r="D22" s="114" t="e">
        <f>VLOOKUP(A22,Liste!$B$3:$O$1581,3,FALSE)</f>
        <v>#N/A</v>
      </c>
      <c r="E22" s="114" t="e">
        <f>VLOOKUP(A22,Liste!$B$3:$O$1581,4,FALSE)</f>
        <v>#N/A</v>
      </c>
      <c r="F22" s="114" t="e">
        <f>VLOOKUP(A22,Liste!$B$3:$O$1581,6,FALSE)</f>
        <v>#N/A</v>
      </c>
      <c r="G22" s="115" t="e">
        <f>VLOOKUP(A22,Liste!$B$3:$O$1581,10,FALSE)</f>
        <v>#N/A</v>
      </c>
      <c r="H22" s="104" t="e">
        <f>VLOOKUP(A22,Liste!$B$3:$O$1581,7,FALSE)</f>
        <v>#N/A</v>
      </c>
      <c r="I22" s="104" t="e">
        <f>VLOOKUP(A22,Liste!$B$3:$O$1581,8,FALSE)</f>
        <v>#N/A</v>
      </c>
      <c r="J22" s="116" t="e">
        <f>VLOOKUP(A22,Liste!$B$3:$O$1581,9,FALSE)</f>
        <v>#N/A</v>
      </c>
    </row>
    <row r="23" spans="1:48" ht="15" customHeight="1" x14ac:dyDescent="0.2">
      <c r="A23" s="64" t="str">
        <f t="shared" si="1"/>
        <v>4</v>
      </c>
      <c r="B23" s="352"/>
      <c r="C23" s="136"/>
      <c r="D23" s="114" t="e">
        <f>VLOOKUP(A23,Liste!$B$3:$O$1581,3,FALSE)</f>
        <v>#N/A</v>
      </c>
      <c r="E23" s="114" t="e">
        <f>VLOOKUP(A23,Liste!$B$3:$O$1581,4,FALSE)</f>
        <v>#N/A</v>
      </c>
      <c r="F23" s="114" t="e">
        <f>VLOOKUP(A23,Liste!$B$3:$O$1581,6,FALSE)</f>
        <v>#N/A</v>
      </c>
      <c r="G23" s="115" t="e">
        <f>VLOOKUP(A23,Liste!$B$3:$O$1581,10,FALSE)</f>
        <v>#N/A</v>
      </c>
      <c r="H23" s="104" t="e">
        <f>VLOOKUP(A23,Liste!$B$3:$O$1581,7,FALSE)</f>
        <v>#N/A</v>
      </c>
      <c r="I23" s="104" t="e">
        <f>VLOOKUP(A23,Liste!$B$3:$O$1581,8,FALSE)</f>
        <v>#N/A</v>
      </c>
      <c r="J23" s="116" t="e">
        <f>VLOOKUP(A23,Liste!$B$3:$O$1581,9,FALSE)</f>
        <v>#N/A</v>
      </c>
    </row>
    <row r="24" spans="1:48" ht="15" customHeight="1" x14ac:dyDescent="0.2">
      <c r="A24" s="64" t="str">
        <f t="shared" si="1"/>
        <v>4</v>
      </c>
      <c r="B24" s="352"/>
      <c r="C24" s="136"/>
      <c r="D24" s="114" t="e">
        <f>VLOOKUP(A24,Liste!$B$3:$O$1581,3,FALSE)</f>
        <v>#N/A</v>
      </c>
      <c r="E24" s="114" t="e">
        <f>VLOOKUP(A24,Liste!$B$3:$O$1581,4,FALSE)</f>
        <v>#N/A</v>
      </c>
      <c r="F24" s="114" t="e">
        <f>VLOOKUP(A24,Liste!$B$3:$O$1581,6,FALSE)</f>
        <v>#N/A</v>
      </c>
      <c r="G24" s="115" t="e">
        <f>VLOOKUP(A24,Liste!$B$3:$O$1581,10,FALSE)</f>
        <v>#N/A</v>
      </c>
      <c r="H24" s="104" t="e">
        <f>VLOOKUP(A24,Liste!$B$3:$O$1581,7,FALSE)</f>
        <v>#N/A</v>
      </c>
      <c r="I24" s="104" t="e">
        <f>VLOOKUP(A24,Liste!$B$3:$O$1581,8,FALSE)</f>
        <v>#N/A</v>
      </c>
      <c r="J24" s="116" t="e">
        <f>VLOOKUP(A24,Liste!$B$3:$O$1581,9,FALSE)</f>
        <v>#N/A</v>
      </c>
    </row>
    <row r="25" spans="1:48" ht="15" customHeight="1" x14ac:dyDescent="0.2">
      <c r="A25" s="64" t="str">
        <f t="shared" si="1"/>
        <v>4</v>
      </c>
      <c r="B25" s="352"/>
      <c r="C25" s="136"/>
      <c r="D25" s="114" t="e">
        <f>VLOOKUP(A25,Liste!$B$3:$O$1581,3,FALSE)</f>
        <v>#N/A</v>
      </c>
      <c r="E25" s="114" t="e">
        <f>VLOOKUP(A25,Liste!$B$3:$O$1581,4,FALSE)</f>
        <v>#N/A</v>
      </c>
      <c r="F25" s="114" t="e">
        <f>VLOOKUP(A25,Liste!$B$3:$O$1581,6,FALSE)</f>
        <v>#N/A</v>
      </c>
      <c r="G25" s="115" t="e">
        <f>VLOOKUP(A25,Liste!$B$3:$O$1581,10,FALSE)</f>
        <v>#N/A</v>
      </c>
      <c r="H25" s="104" t="e">
        <f>VLOOKUP(A25,Liste!$B$3:$O$1581,7,FALSE)</f>
        <v>#N/A</v>
      </c>
      <c r="I25" s="104" t="e">
        <f>VLOOKUP(A25,Liste!$B$3:$O$1581,8,FALSE)</f>
        <v>#N/A</v>
      </c>
      <c r="J25" s="116" t="e">
        <f>VLOOKUP(A25,Liste!$B$3:$O$1581,9,FALSE)</f>
        <v>#N/A</v>
      </c>
    </row>
    <row r="26" spans="1:48" ht="15" customHeight="1" x14ac:dyDescent="0.2">
      <c r="A26" s="64" t="str">
        <f t="shared" si="1"/>
        <v>4</v>
      </c>
      <c r="B26" s="352"/>
      <c r="C26" s="136"/>
      <c r="D26" s="114" t="e">
        <f>VLOOKUP(A26,Liste!$B$3:$O$1581,3,FALSE)</f>
        <v>#N/A</v>
      </c>
      <c r="E26" s="114" t="e">
        <f>VLOOKUP(A26,Liste!$B$3:$O$1581,4,FALSE)</f>
        <v>#N/A</v>
      </c>
      <c r="F26" s="114" t="e">
        <f>VLOOKUP(A26,Liste!$B$3:$O$1581,6,FALSE)</f>
        <v>#N/A</v>
      </c>
      <c r="G26" s="115" t="e">
        <f>VLOOKUP(A26,Liste!$B$3:$O$1581,10,FALSE)</f>
        <v>#N/A</v>
      </c>
      <c r="H26" s="104" t="e">
        <f>VLOOKUP(A26,Liste!$B$3:$O$1581,7,FALSE)</f>
        <v>#N/A</v>
      </c>
      <c r="I26" s="104" t="e">
        <f>VLOOKUP(A26,Liste!$B$3:$O$1581,8,FALSE)</f>
        <v>#N/A</v>
      </c>
      <c r="J26" s="116" t="e">
        <f>VLOOKUP(A26,Liste!$B$3:$O$1581,9,FALSE)</f>
        <v>#N/A</v>
      </c>
    </row>
    <row r="27" spans="1:48" ht="15" customHeight="1" x14ac:dyDescent="0.2">
      <c r="A27" s="64" t="str">
        <f t="shared" si="1"/>
        <v>4</v>
      </c>
      <c r="B27" s="352"/>
      <c r="C27" s="136"/>
      <c r="D27" s="114" t="e">
        <f>VLOOKUP(A27,Liste!$B$3:$O$1581,3,FALSE)</f>
        <v>#N/A</v>
      </c>
      <c r="E27" s="114" t="e">
        <f>VLOOKUP(A27,Liste!$B$3:$O$1581,4,FALSE)</f>
        <v>#N/A</v>
      </c>
      <c r="F27" s="114" t="e">
        <f>VLOOKUP(A27,Liste!$B$3:$O$1581,6,FALSE)</f>
        <v>#N/A</v>
      </c>
      <c r="G27" s="115" t="e">
        <f>VLOOKUP(A27,Liste!$B$3:$O$1581,10,FALSE)</f>
        <v>#N/A</v>
      </c>
      <c r="H27" s="104" t="e">
        <f>VLOOKUP(A27,Liste!$B$3:$O$1581,7,FALSE)</f>
        <v>#N/A</v>
      </c>
      <c r="I27" s="104" t="e">
        <f>VLOOKUP(A27,Liste!$B$3:$O$1581,8,FALSE)</f>
        <v>#N/A</v>
      </c>
      <c r="J27" s="116" t="e">
        <f>VLOOKUP(A27,Liste!$B$3:$O$1581,9,FALSE)</f>
        <v>#N/A</v>
      </c>
    </row>
    <row r="28" spans="1:48" ht="15" customHeight="1" x14ac:dyDescent="0.25">
      <c r="A28" s="64" t="str">
        <f t="shared" si="1"/>
        <v>4</v>
      </c>
      <c r="B28" s="352"/>
      <c r="C28" s="148"/>
      <c r="D28" s="114" t="e">
        <f>VLOOKUP(A28,Liste!$B$3:$O$1581,3,FALSE)</f>
        <v>#N/A</v>
      </c>
      <c r="E28" s="114" t="e">
        <f>VLOOKUP(A28,Liste!$B$3:$O$1581,4,FALSE)</f>
        <v>#N/A</v>
      </c>
      <c r="F28" s="114" t="e">
        <f>VLOOKUP(A28,Liste!$B$3:$O$1581,6,FALSE)</f>
        <v>#N/A</v>
      </c>
      <c r="G28" s="115" t="e">
        <f>VLOOKUP(A28,Liste!$B$3:$O$1581,10,FALSE)</f>
        <v>#N/A</v>
      </c>
      <c r="H28" s="104" t="e">
        <f>VLOOKUP(A28,Liste!$B$3:$O$1581,7,FALSE)</f>
        <v>#N/A</v>
      </c>
      <c r="I28" s="104" t="e">
        <f>VLOOKUP(A28,Liste!$B$3:$O$1581,8,FALSE)</f>
        <v>#N/A</v>
      </c>
      <c r="J28" s="116" t="e">
        <f>VLOOKUP(A28,Liste!$B$3:$O$1581,9,FALSE)</f>
        <v>#N/A</v>
      </c>
    </row>
    <row r="29" spans="1:48" ht="15" customHeight="1" x14ac:dyDescent="0.2">
      <c r="A29" s="64" t="str">
        <f t="shared" si="1"/>
        <v>4</v>
      </c>
      <c r="B29" s="352"/>
      <c r="C29" s="136"/>
      <c r="D29" s="114" t="e">
        <f>VLOOKUP(A29,Liste!$B$3:$O$1581,3,FALSE)</f>
        <v>#N/A</v>
      </c>
      <c r="E29" s="114" t="e">
        <f>VLOOKUP(A29,Liste!$B$3:$O$1581,4,FALSE)</f>
        <v>#N/A</v>
      </c>
      <c r="F29" s="114" t="e">
        <f>VLOOKUP(A29,Liste!$B$3:$O$1581,6,FALSE)</f>
        <v>#N/A</v>
      </c>
      <c r="G29" s="115" t="e">
        <f>VLOOKUP(A29,Liste!$B$3:$O$1581,10,FALSE)</f>
        <v>#N/A</v>
      </c>
      <c r="H29" s="104" t="e">
        <f>VLOOKUP(A29,Liste!$B$3:$O$1581,7,FALSE)</f>
        <v>#N/A</v>
      </c>
      <c r="I29" s="104" t="e">
        <f>VLOOKUP(A29,Liste!$B$3:$O$1581,8,FALSE)</f>
        <v>#N/A</v>
      </c>
      <c r="J29" s="116" t="e">
        <f>VLOOKUP(A29,Liste!$B$3:$O$1581,9,FALSE)</f>
        <v>#N/A</v>
      </c>
    </row>
    <row r="30" spans="1:48" ht="15" customHeight="1" x14ac:dyDescent="0.2">
      <c r="A30" s="64" t="str">
        <f t="shared" si="1"/>
        <v>4</v>
      </c>
      <c r="B30" s="352"/>
      <c r="C30" s="136"/>
      <c r="D30" s="114" t="e">
        <f>VLOOKUP(A30,Liste!$B$3:$O$1581,3,FALSE)</f>
        <v>#N/A</v>
      </c>
      <c r="E30" s="114" t="e">
        <f>VLOOKUP(A30,Liste!$B$3:$O$1581,4,FALSE)</f>
        <v>#N/A</v>
      </c>
      <c r="F30" s="114" t="e">
        <f>VLOOKUP(A30,Liste!$B$3:$O$1581,6,FALSE)</f>
        <v>#N/A</v>
      </c>
      <c r="G30" s="115" t="e">
        <f>VLOOKUP(A30,Liste!$B$3:$O$1581,10,FALSE)</f>
        <v>#N/A</v>
      </c>
      <c r="H30" s="104" t="e">
        <f>VLOOKUP(A30,Liste!$B$3:$O$1581,7,FALSE)</f>
        <v>#N/A</v>
      </c>
      <c r="I30" s="104" t="e">
        <f>VLOOKUP(A30,Liste!$B$3:$O$1581,8,FALSE)</f>
        <v>#N/A</v>
      </c>
      <c r="J30" s="116" t="e">
        <f>VLOOKUP(A30,Liste!$B$3:$O$1581,9,FALSE)</f>
        <v>#N/A</v>
      </c>
    </row>
    <row r="31" spans="1:48" ht="15" customHeight="1" x14ac:dyDescent="0.2">
      <c r="A31" s="64" t="str">
        <f t="shared" si="1"/>
        <v>4</v>
      </c>
      <c r="B31" s="352"/>
      <c r="C31" s="136"/>
      <c r="D31" s="114" t="e">
        <f>VLOOKUP(A31,Liste!$B$3:$O$1581,3,FALSE)</f>
        <v>#N/A</v>
      </c>
      <c r="E31" s="114" t="e">
        <f>VLOOKUP(A31,Liste!$B$3:$O$1581,4,FALSE)</f>
        <v>#N/A</v>
      </c>
      <c r="F31" s="114" t="e">
        <f>VLOOKUP(A31,Liste!$B$3:$O$1581,6,FALSE)</f>
        <v>#N/A</v>
      </c>
      <c r="G31" s="115" t="e">
        <f>VLOOKUP(A31,Liste!$B$3:$O$1581,10,FALSE)</f>
        <v>#N/A</v>
      </c>
      <c r="H31" s="104" t="e">
        <f>VLOOKUP(A31,Liste!$B$3:$O$1581,7,FALSE)</f>
        <v>#N/A</v>
      </c>
      <c r="I31" s="104" t="e">
        <f>VLOOKUP(A31,Liste!$B$3:$O$1581,8,FALSE)</f>
        <v>#N/A</v>
      </c>
      <c r="J31" s="116" t="e">
        <f>VLOOKUP(A31,Liste!$B$3:$O$1581,9,FALSE)</f>
        <v>#N/A</v>
      </c>
    </row>
    <row r="32" spans="1:48" ht="15" customHeight="1" x14ac:dyDescent="0.2">
      <c r="A32" s="64" t="str">
        <f t="shared" si="1"/>
        <v>4</v>
      </c>
      <c r="B32" s="352"/>
      <c r="C32" s="136"/>
      <c r="D32" s="114" t="e">
        <f>VLOOKUP(A32,Liste!$B$3:$O$1581,3,FALSE)</f>
        <v>#N/A</v>
      </c>
      <c r="E32" s="114" t="e">
        <f>VLOOKUP(A32,Liste!$B$3:$O$1581,4,FALSE)</f>
        <v>#N/A</v>
      </c>
      <c r="F32" s="114" t="e">
        <f>VLOOKUP(A32,Liste!$B$3:$O$1581,6,FALSE)</f>
        <v>#N/A</v>
      </c>
      <c r="G32" s="115" t="e">
        <f>VLOOKUP(A32,Liste!$B$3:$O$1581,10,FALSE)</f>
        <v>#N/A</v>
      </c>
      <c r="H32" s="104" t="e">
        <f>VLOOKUP(A32,Liste!$B$3:$O$1581,7,FALSE)</f>
        <v>#N/A</v>
      </c>
      <c r="I32" s="104" t="e">
        <f>VLOOKUP(A32,Liste!$B$3:$O$1581,8,FALSE)</f>
        <v>#N/A</v>
      </c>
      <c r="J32" s="116" t="e">
        <f>VLOOKUP(A32,Liste!$B$3:$O$1581,9,FALSE)</f>
        <v>#N/A</v>
      </c>
    </row>
    <row r="33" spans="1:10" ht="15" customHeight="1" x14ac:dyDescent="0.2">
      <c r="A33" s="64" t="str">
        <f t="shared" si="1"/>
        <v>4</v>
      </c>
      <c r="B33" s="352"/>
      <c r="C33" s="136"/>
      <c r="D33" s="114" t="e">
        <f>VLOOKUP(A33,Liste!$B$3:$O$1581,3,FALSE)</f>
        <v>#N/A</v>
      </c>
      <c r="E33" s="114" t="e">
        <f>VLOOKUP(A33,Liste!$B$3:$O$1581,4,FALSE)</f>
        <v>#N/A</v>
      </c>
      <c r="F33" s="114" t="e">
        <f>VLOOKUP(A33,Liste!$B$3:$O$1581,6,FALSE)</f>
        <v>#N/A</v>
      </c>
      <c r="G33" s="115" t="e">
        <f>VLOOKUP(A33,Liste!$B$3:$O$1581,10,FALSE)</f>
        <v>#N/A</v>
      </c>
      <c r="H33" s="104" t="e">
        <f>VLOOKUP(A33,Liste!$B$3:$O$1581,7,FALSE)</f>
        <v>#N/A</v>
      </c>
      <c r="I33" s="104" t="e">
        <f>VLOOKUP(A33,Liste!$B$3:$O$1581,8,FALSE)</f>
        <v>#N/A</v>
      </c>
      <c r="J33" s="116" t="e">
        <f>VLOOKUP(A33,Liste!$B$3:$O$1581,9,FALSE)</f>
        <v>#N/A</v>
      </c>
    </row>
    <row r="34" spans="1:10" ht="15" customHeight="1" x14ac:dyDescent="0.2">
      <c r="A34" s="64" t="str">
        <f t="shared" si="1"/>
        <v>4</v>
      </c>
      <c r="B34" s="352"/>
      <c r="C34" s="136"/>
      <c r="D34" s="114" t="e">
        <f>VLOOKUP(A34,Liste!$B$3:$O$1581,3,FALSE)</f>
        <v>#N/A</v>
      </c>
      <c r="E34" s="114" t="e">
        <f>VLOOKUP(A34,Liste!$B$3:$O$1581,4,FALSE)</f>
        <v>#N/A</v>
      </c>
      <c r="F34" s="114" t="e">
        <f>VLOOKUP(A34,Liste!$B$3:$O$1581,6,FALSE)</f>
        <v>#N/A</v>
      </c>
      <c r="G34" s="115" t="e">
        <f>VLOOKUP(A34,Liste!$B$3:$O$1581,10,FALSE)</f>
        <v>#N/A</v>
      </c>
      <c r="H34" s="104" t="e">
        <f>VLOOKUP(A34,Liste!$B$3:$O$1581,7,FALSE)</f>
        <v>#N/A</v>
      </c>
      <c r="I34" s="104" t="e">
        <f>VLOOKUP(A34,Liste!$B$3:$O$1581,8,FALSE)</f>
        <v>#N/A</v>
      </c>
      <c r="J34" s="116" t="e">
        <f>VLOOKUP(A34,Liste!$B$3:$O$1581,9,FALSE)</f>
        <v>#N/A</v>
      </c>
    </row>
    <row r="35" spans="1:10" ht="15" customHeight="1" x14ac:dyDescent="0.2">
      <c r="A35" s="64" t="str">
        <f t="shared" si="1"/>
        <v>4</v>
      </c>
      <c r="B35" s="352"/>
      <c r="C35" s="136"/>
      <c r="D35" s="114" t="e">
        <f>VLOOKUP(A35,Liste!$B$3:$O$1581,3,FALSE)</f>
        <v>#N/A</v>
      </c>
      <c r="E35" s="114" t="e">
        <f>VLOOKUP(A35,Liste!$B$3:$O$1581,4,FALSE)</f>
        <v>#N/A</v>
      </c>
      <c r="F35" s="114" t="e">
        <f>VLOOKUP(A35,Liste!$B$3:$O$1581,6,FALSE)</f>
        <v>#N/A</v>
      </c>
      <c r="G35" s="115" t="e">
        <f>VLOOKUP(A35,Liste!$B$3:$O$1581,10,FALSE)</f>
        <v>#N/A</v>
      </c>
      <c r="H35" s="104" t="e">
        <f>VLOOKUP(A35,Liste!$B$3:$O$1581,7,FALSE)</f>
        <v>#N/A</v>
      </c>
      <c r="I35" s="104" t="e">
        <f>VLOOKUP(A35,Liste!$B$3:$O$1581,8,FALSE)</f>
        <v>#N/A</v>
      </c>
      <c r="J35" s="116" t="e">
        <f>VLOOKUP(A35,Liste!$B$3:$O$1581,9,FALSE)</f>
        <v>#N/A</v>
      </c>
    </row>
    <row r="36" spans="1:10" ht="15" customHeight="1" x14ac:dyDescent="0.2">
      <c r="A36" s="64" t="str">
        <f t="shared" si="1"/>
        <v>4</v>
      </c>
      <c r="B36" s="352"/>
      <c r="C36" s="136"/>
      <c r="D36" s="114" t="e">
        <f>VLOOKUP(A36,Liste!$B$3:$O$1581,3,FALSE)</f>
        <v>#N/A</v>
      </c>
      <c r="E36" s="114" t="e">
        <f>VLOOKUP(A36,Liste!$B$3:$O$1581,4,FALSE)</f>
        <v>#N/A</v>
      </c>
      <c r="F36" s="114" t="e">
        <f>VLOOKUP(A36,Liste!$B$3:$O$1581,6,FALSE)</f>
        <v>#N/A</v>
      </c>
      <c r="G36" s="115" t="e">
        <f>VLOOKUP(A36,Liste!$B$3:$O$1581,10,FALSE)</f>
        <v>#N/A</v>
      </c>
      <c r="H36" s="104" t="e">
        <f>VLOOKUP(A36,Liste!$B$3:$O$1581,7,FALSE)</f>
        <v>#N/A</v>
      </c>
      <c r="I36" s="104" t="e">
        <f>VLOOKUP(A36,Liste!$B$3:$O$1581,8,FALSE)</f>
        <v>#N/A</v>
      </c>
      <c r="J36" s="116" t="e">
        <f>VLOOKUP(A36,Liste!$B$3:$O$1581,9,FALSE)</f>
        <v>#N/A</v>
      </c>
    </row>
    <row r="37" spans="1:10" ht="15" customHeight="1" x14ac:dyDescent="0.2">
      <c r="A37" s="64" t="str">
        <f t="shared" si="1"/>
        <v>4</v>
      </c>
      <c r="B37" s="352"/>
      <c r="C37" s="136"/>
      <c r="D37" s="114" t="e">
        <f>VLOOKUP(A37,Liste!$B$3:$O$1581,3,FALSE)</f>
        <v>#N/A</v>
      </c>
      <c r="E37" s="114" t="e">
        <f>VLOOKUP(A37,Liste!$B$3:$O$1581,4,FALSE)</f>
        <v>#N/A</v>
      </c>
      <c r="F37" s="114" t="e">
        <f>VLOOKUP(A37,Liste!$B$3:$O$1581,6,FALSE)</f>
        <v>#N/A</v>
      </c>
      <c r="G37" s="115" t="e">
        <f>VLOOKUP(A37,Liste!$B$3:$O$1581,10,FALSE)</f>
        <v>#N/A</v>
      </c>
      <c r="H37" s="104" t="e">
        <f>VLOOKUP(A37,Liste!$B$3:$O$1581,7,FALSE)</f>
        <v>#N/A</v>
      </c>
      <c r="I37" s="104" t="e">
        <f>VLOOKUP(A37,Liste!$B$3:$O$1581,8,FALSE)</f>
        <v>#N/A</v>
      </c>
      <c r="J37" s="116" t="e">
        <f>VLOOKUP(A37,Liste!$B$3:$O$1581,9,FALSE)</f>
        <v>#N/A</v>
      </c>
    </row>
    <row r="38" spans="1:10" ht="15" customHeight="1" x14ac:dyDescent="0.2">
      <c r="A38" s="64" t="str">
        <f t="shared" si="1"/>
        <v>4</v>
      </c>
      <c r="B38" s="352"/>
      <c r="C38" s="136"/>
      <c r="D38" s="114" t="e">
        <f>VLOOKUP(A38,Liste!$B$3:$O$1581,3,FALSE)</f>
        <v>#N/A</v>
      </c>
      <c r="E38" s="114" t="e">
        <f>VLOOKUP(A38,Liste!$B$3:$O$1581,4,FALSE)</f>
        <v>#N/A</v>
      </c>
      <c r="F38" s="114" t="e">
        <f>VLOOKUP(A38,Liste!$B$3:$O$1581,6,FALSE)</f>
        <v>#N/A</v>
      </c>
      <c r="G38" s="115" t="e">
        <f>VLOOKUP(A38,Liste!$B$3:$O$1581,10,FALSE)</f>
        <v>#N/A</v>
      </c>
      <c r="H38" s="104" t="e">
        <f>VLOOKUP(A38,Liste!$B$3:$O$1581,7,FALSE)</f>
        <v>#N/A</v>
      </c>
      <c r="I38" s="104" t="e">
        <f>VLOOKUP(A38,Liste!$B$3:$O$1581,8,FALSE)</f>
        <v>#N/A</v>
      </c>
      <c r="J38" s="116" t="e">
        <f>VLOOKUP(A38,Liste!$B$3:$O$1581,9,FALSE)</f>
        <v>#N/A</v>
      </c>
    </row>
    <row r="39" spans="1:10" ht="15" customHeight="1" x14ac:dyDescent="0.2">
      <c r="A39" s="64" t="str">
        <f t="shared" si="1"/>
        <v>4</v>
      </c>
      <c r="B39" s="352"/>
      <c r="C39" s="136"/>
      <c r="D39" s="114" t="e">
        <f>VLOOKUP(A39,Liste!$B$3:$O$1581,3,FALSE)</f>
        <v>#N/A</v>
      </c>
      <c r="E39" s="114" t="e">
        <f>VLOOKUP(A39,Liste!$B$3:$O$1581,4,FALSE)</f>
        <v>#N/A</v>
      </c>
      <c r="F39" s="114" t="e">
        <f>VLOOKUP(A39,Liste!$B$3:$O$1581,6,FALSE)</f>
        <v>#N/A</v>
      </c>
      <c r="G39" s="115" t="e">
        <f>VLOOKUP(A39,Liste!$B$3:$O$1581,10,FALSE)</f>
        <v>#N/A</v>
      </c>
      <c r="H39" s="104" t="e">
        <f>VLOOKUP(A39,Liste!$B$3:$O$1581,7,FALSE)</f>
        <v>#N/A</v>
      </c>
      <c r="I39" s="104" t="e">
        <f>VLOOKUP(A39,Liste!$B$3:$O$1581,8,FALSE)</f>
        <v>#N/A</v>
      </c>
      <c r="J39" s="116" t="e">
        <f>VLOOKUP(A39,Liste!$B$3:$O$1581,9,FALSE)</f>
        <v>#N/A</v>
      </c>
    </row>
    <row r="40" spans="1:10" ht="15" customHeight="1" x14ac:dyDescent="0.2">
      <c r="A40" s="64" t="str">
        <f t="shared" si="1"/>
        <v>4</v>
      </c>
      <c r="B40" s="352"/>
      <c r="C40" s="136"/>
      <c r="D40" s="114" t="e">
        <f>VLOOKUP(A40,Liste!$B$3:$O$1581,3,FALSE)</f>
        <v>#N/A</v>
      </c>
      <c r="E40" s="114" t="e">
        <f>VLOOKUP(A40,Liste!$B$3:$O$1581,4,FALSE)</f>
        <v>#N/A</v>
      </c>
      <c r="F40" s="114" t="e">
        <f>VLOOKUP(A40,Liste!$B$3:$O$1581,6,FALSE)</f>
        <v>#N/A</v>
      </c>
      <c r="G40" s="115" t="e">
        <f>VLOOKUP(A40,Liste!$B$3:$O$1581,10,FALSE)</f>
        <v>#N/A</v>
      </c>
      <c r="H40" s="104" t="e">
        <f>VLOOKUP(A40,Liste!$B$3:$O$1581,7,FALSE)</f>
        <v>#N/A</v>
      </c>
      <c r="I40" s="104" t="e">
        <f>VLOOKUP(A40,Liste!$B$3:$O$1581,8,FALSE)</f>
        <v>#N/A</v>
      </c>
      <c r="J40" s="116" t="e">
        <f>VLOOKUP(A40,Liste!$B$3:$O$1581,9,FALSE)</f>
        <v>#N/A</v>
      </c>
    </row>
    <row r="41" spans="1:10" ht="15" customHeight="1" x14ac:dyDescent="0.2">
      <c r="A41" s="64" t="str">
        <f t="shared" si="1"/>
        <v>4</v>
      </c>
      <c r="B41" s="352"/>
      <c r="C41" s="136"/>
      <c r="D41" s="114" t="e">
        <f>VLOOKUP(A41,Liste!$B$3:$O$1581,3,FALSE)</f>
        <v>#N/A</v>
      </c>
      <c r="E41" s="114" t="e">
        <f>VLOOKUP(A41,Liste!$B$3:$O$1581,4,FALSE)</f>
        <v>#N/A</v>
      </c>
      <c r="F41" s="114" t="e">
        <f>VLOOKUP(A41,Liste!$B$3:$O$1581,6,FALSE)</f>
        <v>#N/A</v>
      </c>
      <c r="G41" s="115" t="e">
        <f>VLOOKUP(A41,Liste!$B$3:$O$1581,10,FALSE)</f>
        <v>#N/A</v>
      </c>
      <c r="H41" s="104" t="e">
        <f>VLOOKUP(A41,Liste!$B$3:$O$1581,7,FALSE)</f>
        <v>#N/A</v>
      </c>
      <c r="I41" s="104" t="e">
        <f>VLOOKUP(A41,Liste!$B$3:$O$1581,8,FALSE)</f>
        <v>#N/A</v>
      </c>
      <c r="J41" s="116" t="e">
        <f>VLOOKUP(A41,Liste!$B$3:$O$1581,9,FALSE)</f>
        <v>#N/A</v>
      </c>
    </row>
    <row r="42" spans="1:10" ht="15" customHeight="1" x14ac:dyDescent="0.2">
      <c r="A42" s="64" t="str">
        <f t="shared" si="1"/>
        <v>4</v>
      </c>
      <c r="B42" s="352"/>
      <c r="C42" s="136"/>
      <c r="D42" s="114" t="e">
        <f>VLOOKUP(A42,Liste!$B$3:$O$1581,3,FALSE)</f>
        <v>#N/A</v>
      </c>
      <c r="E42" s="114" t="e">
        <f>VLOOKUP(A42,Liste!$B$3:$O$1581,4,FALSE)</f>
        <v>#N/A</v>
      </c>
      <c r="F42" s="114" t="e">
        <f>VLOOKUP(A42,Liste!$B$3:$O$1581,6,FALSE)</f>
        <v>#N/A</v>
      </c>
      <c r="G42" s="115" t="e">
        <f>VLOOKUP(A42,Liste!$B$3:$O$1581,10,FALSE)</f>
        <v>#N/A</v>
      </c>
      <c r="H42" s="104" t="e">
        <f>VLOOKUP(A42,Liste!$B$3:$O$1581,7,FALSE)</f>
        <v>#N/A</v>
      </c>
      <c r="I42" s="104" t="e">
        <f>VLOOKUP(A42,Liste!$B$3:$O$1581,8,FALSE)</f>
        <v>#N/A</v>
      </c>
      <c r="J42" s="116" t="e">
        <f>VLOOKUP(A42,Liste!$B$3:$O$1581,9,FALSE)</f>
        <v>#N/A</v>
      </c>
    </row>
    <row r="43" spans="1:10" ht="15" customHeight="1" x14ac:dyDescent="0.2">
      <c r="A43" s="64" t="str">
        <f t="shared" si="1"/>
        <v>4</v>
      </c>
      <c r="B43" s="352"/>
      <c r="C43" s="136"/>
      <c r="D43" s="114" t="e">
        <f>VLOOKUP(A43,Liste!$B$3:$O$1581,3,FALSE)</f>
        <v>#N/A</v>
      </c>
      <c r="E43" s="114" t="e">
        <f>VLOOKUP(A43,Liste!$B$3:$O$1581,4,FALSE)</f>
        <v>#N/A</v>
      </c>
      <c r="F43" s="114" t="e">
        <f>VLOOKUP(A43,Liste!$B$3:$O$1581,6,FALSE)</f>
        <v>#N/A</v>
      </c>
      <c r="G43" s="115" t="e">
        <f>VLOOKUP(A43,Liste!$B$3:$O$1581,10,FALSE)</f>
        <v>#N/A</v>
      </c>
      <c r="H43" s="104" t="e">
        <f>VLOOKUP(A43,Liste!$B$3:$O$1581,7,FALSE)</f>
        <v>#N/A</v>
      </c>
      <c r="I43" s="104" t="e">
        <f>VLOOKUP(A43,Liste!$B$3:$O$1581,8,FALSE)</f>
        <v>#N/A</v>
      </c>
      <c r="J43" s="116" t="e">
        <f>VLOOKUP(A43,Liste!$B$3:$O$1581,9,FALSE)</f>
        <v>#N/A</v>
      </c>
    </row>
    <row r="44" spans="1:10" ht="15" customHeight="1" x14ac:dyDescent="0.2">
      <c r="A44" s="64" t="str">
        <f t="shared" si="1"/>
        <v>4</v>
      </c>
      <c r="B44" s="352"/>
      <c r="C44" s="136"/>
      <c r="D44" s="114" t="e">
        <f>VLOOKUP(A44,Liste!$B$3:$O$1581,3,FALSE)</f>
        <v>#N/A</v>
      </c>
      <c r="E44" s="114" t="e">
        <f>VLOOKUP(A44,Liste!$B$3:$O$1581,4,FALSE)</f>
        <v>#N/A</v>
      </c>
      <c r="F44" s="114" t="e">
        <f>VLOOKUP(A44,Liste!$B$3:$O$1581,6,FALSE)</f>
        <v>#N/A</v>
      </c>
      <c r="G44" s="115" t="e">
        <f>VLOOKUP(A44,Liste!$B$3:$O$1581,10,FALSE)</f>
        <v>#N/A</v>
      </c>
      <c r="H44" s="104" t="e">
        <f>VLOOKUP(A44,Liste!$B$3:$O$1581,7,FALSE)</f>
        <v>#N/A</v>
      </c>
      <c r="I44" s="104" t="e">
        <f>VLOOKUP(A44,Liste!$B$3:$O$1581,8,FALSE)</f>
        <v>#N/A</v>
      </c>
      <c r="J44" s="116" t="e">
        <f>VLOOKUP(A44,Liste!$B$3:$O$1581,9,FALSE)</f>
        <v>#N/A</v>
      </c>
    </row>
    <row r="45" spans="1:10" ht="15" customHeight="1" x14ac:dyDescent="0.2">
      <c r="A45" s="64" t="str">
        <f t="shared" si="1"/>
        <v>4</v>
      </c>
      <c r="B45" s="352"/>
      <c r="C45" s="136"/>
      <c r="D45" s="114" t="e">
        <f>VLOOKUP(A45,Liste!$B$3:$O$1581,3,FALSE)</f>
        <v>#N/A</v>
      </c>
      <c r="E45" s="114" t="e">
        <f>VLOOKUP(A45,Liste!$B$3:$O$1581,4,FALSE)</f>
        <v>#N/A</v>
      </c>
      <c r="F45" s="114" t="e">
        <f>VLOOKUP(A45,Liste!$B$3:$O$1581,6,FALSE)</f>
        <v>#N/A</v>
      </c>
      <c r="G45" s="115" t="e">
        <f>VLOOKUP(A45,Liste!$B$3:$O$1581,10,FALSE)</f>
        <v>#N/A</v>
      </c>
      <c r="H45" s="104" t="e">
        <f>VLOOKUP(A45,Liste!$B$3:$O$1581,7,FALSE)</f>
        <v>#N/A</v>
      </c>
      <c r="I45" s="104" t="e">
        <f>VLOOKUP(A45,Liste!$B$3:$O$1581,8,FALSE)</f>
        <v>#N/A</v>
      </c>
      <c r="J45" s="116" t="e">
        <f>VLOOKUP(A45,Liste!$B$3:$O$1581,9,FALSE)</f>
        <v>#N/A</v>
      </c>
    </row>
    <row r="46" spans="1:10" ht="15" customHeight="1" x14ac:dyDescent="0.2">
      <c r="A46" s="64" t="str">
        <f t="shared" si="1"/>
        <v>4</v>
      </c>
      <c r="B46" s="352"/>
      <c r="C46" s="136"/>
      <c r="D46" s="114" t="e">
        <f>VLOOKUP(A46,Liste!$B$3:$O$1581,3,FALSE)</f>
        <v>#N/A</v>
      </c>
      <c r="E46" s="114" t="e">
        <f>VLOOKUP(A46,Liste!$B$3:$O$1581,4,FALSE)</f>
        <v>#N/A</v>
      </c>
      <c r="F46" s="114" t="e">
        <f>VLOOKUP(A46,Liste!$B$3:$O$1581,6,FALSE)</f>
        <v>#N/A</v>
      </c>
      <c r="G46" s="115" t="e">
        <f>VLOOKUP(A46,Liste!$B$3:$O$1581,10,FALSE)</f>
        <v>#N/A</v>
      </c>
      <c r="H46" s="104" t="e">
        <f>VLOOKUP(A46,Liste!$B$3:$O$1581,7,FALSE)</f>
        <v>#N/A</v>
      </c>
      <c r="I46" s="104" t="e">
        <f>VLOOKUP(A46,Liste!$B$3:$O$1581,8,FALSE)</f>
        <v>#N/A</v>
      </c>
      <c r="J46" s="116" t="e">
        <f>VLOOKUP(A46,Liste!$B$3:$O$1581,9,FALSE)</f>
        <v>#N/A</v>
      </c>
    </row>
    <row r="47" spans="1:10" ht="15" customHeight="1" x14ac:dyDescent="0.2">
      <c r="A47" s="64" t="str">
        <f t="shared" si="1"/>
        <v>4</v>
      </c>
      <c r="B47" s="352"/>
      <c r="C47" s="136"/>
      <c r="D47" s="114" t="e">
        <f>VLOOKUP(A47,Liste!$B$3:$O$1581,3,FALSE)</f>
        <v>#N/A</v>
      </c>
      <c r="E47" s="114" t="e">
        <f>VLOOKUP(A47,Liste!$B$3:$O$1581,4,FALSE)</f>
        <v>#N/A</v>
      </c>
      <c r="F47" s="114" t="e">
        <f>VLOOKUP(A47,Liste!$B$3:$O$1581,6,FALSE)</f>
        <v>#N/A</v>
      </c>
      <c r="G47" s="115" t="e">
        <f>VLOOKUP(A47,Liste!$B$3:$O$1581,10,FALSE)</f>
        <v>#N/A</v>
      </c>
      <c r="H47" s="104" t="e">
        <f>VLOOKUP(A47,Liste!$B$3:$O$1581,7,FALSE)</f>
        <v>#N/A</v>
      </c>
      <c r="I47" s="104" t="e">
        <f>VLOOKUP(A47,Liste!$B$3:$O$1581,8,FALSE)</f>
        <v>#N/A</v>
      </c>
      <c r="J47" s="116" t="e">
        <f>VLOOKUP(A47,Liste!$B$3:$O$1581,9,FALSE)</f>
        <v>#N/A</v>
      </c>
    </row>
    <row r="48" spans="1:10" ht="15" customHeight="1" x14ac:dyDescent="0.2">
      <c r="A48" s="64" t="str">
        <f t="shared" si="1"/>
        <v>4</v>
      </c>
      <c r="B48" s="352"/>
      <c r="C48" s="136"/>
      <c r="D48" s="114" t="e">
        <f>VLOOKUP(A48,Liste!$B$3:$O$1581,3,FALSE)</f>
        <v>#N/A</v>
      </c>
      <c r="E48" s="114" t="e">
        <f>VLOOKUP(A48,Liste!$B$3:$O$1581,4,FALSE)</f>
        <v>#N/A</v>
      </c>
      <c r="F48" s="114" t="e">
        <f>VLOOKUP(A48,Liste!$B$3:$O$1581,6,FALSE)</f>
        <v>#N/A</v>
      </c>
      <c r="G48" s="115" t="e">
        <f>VLOOKUP(A48,Liste!$B$3:$O$1581,10,FALSE)</f>
        <v>#N/A</v>
      </c>
      <c r="H48" s="104" t="e">
        <f>VLOOKUP(A48,Liste!$B$3:$O$1581,7,FALSE)</f>
        <v>#N/A</v>
      </c>
      <c r="I48" s="104" t="e">
        <f>VLOOKUP(A48,Liste!$B$3:$O$1581,8,FALSE)</f>
        <v>#N/A</v>
      </c>
      <c r="J48" s="116" t="e">
        <f>VLOOKUP(A48,Liste!$B$3:$O$1581,9,FALSE)</f>
        <v>#N/A</v>
      </c>
    </row>
    <row r="49" spans="1:10" ht="15" customHeight="1" x14ac:dyDescent="0.2">
      <c r="A49" s="64" t="str">
        <f t="shared" si="1"/>
        <v>4</v>
      </c>
      <c r="B49" s="352"/>
      <c r="C49" s="136"/>
      <c r="D49" s="114" t="e">
        <f>VLOOKUP(A49,Liste!$B$3:$O$1581,3,FALSE)</f>
        <v>#N/A</v>
      </c>
      <c r="E49" s="114" t="e">
        <f>VLOOKUP(A49,Liste!$B$3:$O$1581,4,FALSE)</f>
        <v>#N/A</v>
      </c>
      <c r="F49" s="114" t="e">
        <f>VLOOKUP(A49,Liste!$B$3:$O$1581,6,FALSE)</f>
        <v>#N/A</v>
      </c>
      <c r="G49" s="115" t="e">
        <f>VLOOKUP(A49,Liste!$B$3:$O$1581,10,FALSE)</f>
        <v>#N/A</v>
      </c>
      <c r="H49" s="104" t="e">
        <f>VLOOKUP(A49,Liste!$B$3:$O$1581,7,FALSE)</f>
        <v>#N/A</v>
      </c>
      <c r="I49" s="104" t="e">
        <f>VLOOKUP(A49,Liste!$B$3:$O$1581,8,FALSE)</f>
        <v>#N/A</v>
      </c>
      <c r="J49" s="116" t="e">
        <f>VLOOKUP(A49,Liste!$B$3:$O$1581,9,FALSE)</f>
        <v>#N/A</v>
      </c>
    </row>
    <row r="50" spans="1:10" ht="15" customHeight="1" x14ac:dyDescent="0.2">
      <c r="A50" s="64" t="str">
        <f t="shared" si="1"/>
        <v>4</v>
      </c>
      <c r="B50" s="352"/>
      <c r="C50" s="136"/>
      <c r="D50" s="114" t="e">
        <f>VLOOKUP(A50,Liste!$B$3:$O$1581,3,FALSE)</f>
        <v>#N/A</v>
      </c>
      <c r="E50" s="114" t="e">
        <f>VLOOKUP(A50,Liste!$B$3:$O$1581,4,FALSE)</f>
        <v>#N/A</v>
      </c>
      <c r="F50" s="114" t="e">
        <f>VLOOKUP(A50,Liste!$B$3:$O$1581,6,FALSE)</f>
        <v>#N/A</v>
      </c>
      <c r="G50" s="115" t="e">
        <f>VLOOKUP(A50,Liste!$B$3:$O$1581,10,FALSE)</f>
        <v>#N/A</v>
      </c>
      <c r="H50" s="104" t="e">
        <f>VLOOKUP(A50,Liste!$B$3:$O$1581,7,FALSE)</f>
        <v>#N/A</v>
      </c>
      <c r="I50" s="104" t="e">
        <f>VLOOKUP(A50,Liste!$B$3:$O$1581,8,FALSE)</f>
        <v>#N/A</v>
      </c>
      <c r="J50" s="116" t="e">
        <f>VLOOKUP(A50,Liste!$B$3:$O$1581,9,FALSE)</f>
        <v>#N/A</v>
      </c>
    </row>
    <row r="51" spans="1:10" ht="15" customHeight="1" x14ac:dyDescent="0.2">
      <c r="A51" s="64" t="str">
        <f t="shared" si="1"/>
        <v>4</v>
      </c>
      <c r="B51" s="352"/>
      <c r="C51" s="137"/>
      <c r="D51" s="110" t="e">
        <f>VLOOKUP(A51,Liste!$B$3:$O$1581,3,FALSE)</f>
        <v>#N/A</v>
      </c>
      <c r="E51" s="110" t="e">
        <f>VLOOKUP(A51,Liste!$B$3:$O$1581,4,FALSE)</f>
        <v>#N/A</v>
      </c>
      <c r="F51" s="110" t="e">
        <f>VLOOKUP(A51,Liste!$B$3:$O$1581,6,FALSE)</f>
        <v>#N/A</v>
      </c>
      <c r="G51" s="111" t="e">
        <f>VLOOKUP(A51,Liste!$B$3:$O$1581,10,FALSE)</f>
        <v>#N/A</v>
      </c>
      <c r="H51" s="113" t="e">
        <f>VLOOKUP(A51,Liste!$B$3:$O$1581,7,FALSE)</f>
        <v>#N/A</v>
      </c>
      <c r="I51" s="113" t="e">
        <f>VLOOKUP(A51,Liste!$B$3:$O$1581,8,FALSE)</f>
        <v>#N/A</v>
      </c>
      <c r="J51" s="112" t="e">
        <f>VLOOKUP(A51,Liste!$B$3:$O$1581,9,FALSE)</f>
        <v>#N/A</v>
      </c>
    </row>
  </sheetData>
  <sheetProtection selectLockedCells="1"/>
  <mergeCells count="9">
    <mergeCell ref="A1:J1"/>
    <mergeCell ref="B5:B6"/>
    <mergeCell ref="F5:F6"/>
    <mergeCell ref="G5:J6"/>
    <mergeCell ref="C5:C6"/>
    <mergeCell ref="D5:D6"/>
    <mergeCell ref="E5:E6"/>
    <mergeCell ref="F2:J3"/>
    <mergeCell ref="B3:D3"/>
  </mergeCells>
  <conditionalFormatting sqref="X7:Y20">
    <cfRule type="cellIs" dxfId="74" priority="12" operator="notEqual">
      <formula>"X"</formula>
    </cfRule>
  </conditionalFormatting>
  <conditionalFormatting sqref="Z7:AH20">
    <cfRule type="cellIs" dxfId="73" priority="10" operator="equal">
      <formula>0</formula>
    </cfRule>
    <cfRule type="cellIs" dxfId="72" priority="11" operator="greaterThan">
      <formula>0</formula>
    </cfRule>
  </conditionalFormatting>
  <conditionalFormatting sqref="C46:C51 C26:C27 C29:C41 C8:C21">
    <cfRule type="containsText" dxfId="71" priority="8" operator="containsText" text="#N/A">
      <formula>NOT(ISERROR(SEARCH("#N/A",C8)))</formula>
    </cfRule>
  </conditionalFormatting>
  <conditionalFormatting sqref="X7:AV20 F51:J51 C29:C51 N7:N9 D7:G51 C8:C27">
    <cfRule type="containsErrors" dxfId="70" priority="13">
      <formula>ISERROR(C7)</formula>
    </cfRule>
  </conditionalFormatting>
  <conditionalFormatting sqref="AS7:AS20">
    <cfRule type="containsText" dxfId="69" priority="5" operator="containsText" text="NON">
      <formula>NOT(ISERROR(SEARCH("NON",AS7)))</formula>
    </cfRule>
  </conditionalFormatting>
  <conditionalFormatting sqref="G7:J51">
    <cfRule type="cellIs" dxfId="68" priority="3" operator="equal">
      <formula>0</formula>
    </cfRule>
    <cfRule type="containsErrors" dxfId="67" priority="4">
      <formula>ISERROR(G7)</formula>
    </cfRule>
  </conditionalFormatting>
  <printOptions horizontalCentered="1"/>
  <pageMargins left="0.11811023622047245" right="0.11811023622047245" top="0.19685039370078741" bottom="0.19685039370078741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</vt:i4>
      </vt:variant>
    </vt:vector>
  </HeadingPairs>
  <TitlesOfParts>
    <vt:vector size="17" baseType="lpstr">
      <vt:lpstr>2013</vt:lpstr>
      <vt:lpstr>Feuil1</vt:lpstr>
      <vt:lpstr>Liste</vt:lpstr>
      <vt:lpstr>Entete</vt:lpstr>
      <vt:lpstr>FSGT2_Inscr</vt:lpstr>
      <vt:lpstr>FSGT2_Class</vt:lpstr>
      <vt:lpstr>FSGT3_Inscr</vt:lpstr>
      <vt:lpstr>FSGT3_Class</vt:lpstr>
      <vt:lpstr>FSGT4_Inscr</vt:lpstr>
      <vt:lpstr>FSGT4_Class</vt:lpstr>
      <vt:lpstr>FSGT5_Inscr</vt:lpstr>
      <vt:lpstr>FSGT5_Class</vt:lpstr>
      <vt:lpstr>FSGT6_Inscr</vt:lpstr>
      <vt:lpstr>FSGT6_Class</vt:lpstr>
      <vt:lpstr>FSGT_F_M_Inscr</vt:lpstr>
      <vt:lpstr>FSGT_F_M_Class</vt:lpstr>
      <vt:lpstr>'2013'!Impression_des_titres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Claude</dc:creator>
  <cp:lastModifiedBy>Didier</cp:lastModifiedBy>
  <cp:lastPrinted>2013-05-19T08:39:09Z</cp:lastPrinted>
  <dcterms:created xsi:type="dcterms:W3CDTF">2010-10-25T12:55:13Z</dcterms:created>
  <dcterms:modified xsi:type="dcterms:W3CDTF">2013-07-06T06:21:03Z</dcterms:modified>
</cp:coreProperties>
</file>